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chiptechnology.sharepoint.com/sites/TXFG/Shared Documents/TXFG Sharepoint/DevToolsDemos/DevTools/201905_CNTouchAdapter/OnlineDocumentation/"/>
    </mc:Choice>
  </mc:AlternateContent>
  <xr:revisionPtr revIDLastSave="1" documentId="13_ncr:1_{F175D731-7D00-48C8-848F-196DEAAAE870}" xr6:coauthVersionLast="47" xr6:coauthVersionMax="47" xr10:uidLastSave="{11207869-13DB-9944-948F-E1CC0A170EC9}"/>
  <bookViews>
    <workbookView xWindow="5520" yWindow="2200" windowWidth="25600" windowHeight="15500" xr2:uid="{3EA17D8B-8189-478F-B1AF-CEFCF8029D8D}"/>
  </bookViews>
  <sheets>
    <sheet name="Curiosity Nano Touch Adapter" sheetId="1" r:id="rId1"/>
    <sheet name="Xplained OR Curiosity Pro" sheetId="3" r:id="rId2"/>
    <sheet name="Data" sheetId="2" r:id="rId3"/>
  </sheets>
  <definedNames>
    <definedName name="_xlnm._FilterDatabase" localSheetId="0" hidden="1">'Curiosity Nano Touch Adapter'!$B$11:$J$47</definedName>
    <definedName name="connected_to_EDBG">Data!$FT$51:$FU$51</definedName>
    <definedName name="Notes_EXT1">Data!$FT$41:$FU$56</definedName>
    <definedName name="P">Data!$FT$41:$FT$56</definedName>
    <definedName name="Pin_has_pull_up_and_connected_to_EDBG">Data!$FT$49:$FU$49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8" i="3" l="1"/>
  <c r="E16" i="2"/>
  <c r="E15" i="2"/>
  <c r="E2" i="2"/>
  <c r="I43" i="1"/>
  <c r="F38" i="3"/>
  <c r="H18" i="3"/>
  <c r="H23" i="3"/>
  <c r="I33" i="1"/>
  <c r="H39" i="3"/>
  <c r="F37" i="3"/>
  <c r="I28" i="1"/>
  <c r="H47" i="3"/>
  <c r="I25" i="1"/>
  <c r="F47" i="3"/>
  <c r="H19" i="3"/>
  <c r="H24" i="3"/>
  <c r="H41" i="3"/>
  <c r="I34" i="1"/>
  <c r="F40" i="3"/>
  <c r="F35" i="3"/>
  <c r="F39" i="3"/>
  <c r="I45" i="1"/>
  <c r="H29" i="3"/>
  <c r="I21" i="1"/>
  <c r="H16" i="3"/>
  <c r="F46" i="3"/>
  <c r="I35" i="1"/>
  <c r="H32" i="3"/>
  <c r="F45" i="3"/>
  <c r="I37" i="1"/>
  <c r="F36" i="3"/>
  <c r="I30" i="1"/>
  <c r="F41" i="3"/>
  <c r="F34" i="3"/>
  <c r="H33" i="3"/>
  <c r="H31" i="3"/>
  <c r="I18" i="1"/>
  <c r="F33" i="3"/>
  <c r="H22" i="3"/>
  <c r="H43" i="3"/>
  <c r="H27" i="3"/>
  <c r="H34" i="3"/>
  <c r="H21" i="3"/>
  <c r="H36" i="3"/>
  <c r="I39" i="1"/>
  <c r="I41" i="1"/>
  <c r="I47" i="1"/>
  <c r="H28" i="3"/>
  <c r="H42" i="3"/>
  <c r="I16" i="1"/>
  <c r="I32" i="1"/>
  <c r="H20" i="3"/>
  <c r="H30" i="3"/>
  <c r="H45" i="3"/>
  <c r="I17" i="1"/>
  <c r="H40" i="3"/>
  <c r="I42" i="1"/>
  <c r="F43" i="3"/>
  <c r="H46" i="3"/>
  <c r="I27" i="1"/>
  <c r="I44" i="1"/>
  <c r="H37" i="3"/>
  <c r="I36" i="1"/>
  <c r="I38" i="1"/>
  <c r="I19" i="1"/>
  <c r="F42" i="3"/>
  <c r="I40" i="1"/>
  <c r="I23" i="1"/>
  <c r="H17" i="3"/>
  <c r="F44" i="3"/>
  <c r="H38" i="3"/>
  <c r="F32" i="3"/>
  <c r="I26" i="1"/>
  <c r="H44" i="3"/>
  <c r="H35" i="3"/>
  <c r="H25" i="3"/>
  <c r="I24" i="1"/>
  <c r="I31" i="1"/>
  <c r="I22" i="1"/>
  <c r="I46" i="1"/>
  <c r="H26" i="3"/>
  <c r="I20" i="1"/>
  <c r="I29" i="1"/>
  <c r="E6" i="2" l="1"/>
  <c r="E11" i="2"/>
  <c r="E5" i="2"/>
  <c r="L16" i="3"/>
  <c r="F16" i="3"/>
  <c r="T30" i="3" l="1"/>
  <c r="T19" i="3"/>
  <c r="AA28" i="1"/>
  <c r="AA30" i="1"/>
  <c r="AA19" i="1"/>
  <c r="G40" i="3"/>
  <c r="G34" i="3"/>
  <c r="G33" i="3"/>
  <c r="G44" i="3"/>
  <c r="G41" i="3"/>
  <c r="G43" i="3"/>
  <c r="G37" i="3"/>
  <c r="G36" i="3"/>
  <c r="G35" i="3"/>
  <c r="G45" i="3"/>
  <c r="G32" i="3"/>
  <c r="G47" i="3"/>
  <c r="G38" i="3"/>
  <c r="G39" i="3"/>
  <c r="G42" i="3"/>
  <c r="G46" i="3"/>
  <c r="F28" i="3"/>
  <c r="F18" i="3"/>
  <c r="F17" i="3"/>
  <c r="F30" i="3"/>
  <c r="F22" i="3"/>
  <c r="F25" i="3"/>
  <c r="F23" i="3"/>
  <c r="F29" i="3"/>
  <c r="F31" i="3"/>
  <c r="F24" i="3"/>
  <c r="F27" i="3"/>
  <c r="F21" i="3"/>
  <c r="F20" i="3"/>
  <c r="F26" i="3"/>
  <c r="F19" i="3"/>
  <c r="P21" i="3" l="1"/>
  <c r="P22" i="3"/>
  <c r="O20" i="3"/>
  <c r="O35" i="3"/>
  <c r="O36" i="3"/>
  <c r="O37" i="3"/>
  <c r="O22" i="3"/>
  <c r="O27" i="3"/>
  <c r="P37" i="3"/>
  <c r="O24" i="3"/>
  <c r="O25" i="3"/>
  <c r="O21" i="3"/>
  <c r="P27" i="3"/>
  <c r="O31" i="3"/>
  <c r="P31" i="3"/>
  <c r="O32" i="3"/>
  <c r="P32" i="3"/>
  <c r="O33" i="3"/>
  <c r="P33" i="3"/>
  <c r="O34" i="3"/>
  <c r="P34" i="3"/>
  <c r="P35" i="3"/>
  <c r="P36" i="3"/>
  <c r="O38" i="3"/>
  <c r="P20" i="3"/>
  <c r="P26" i="3"/>
  <c r="O23" i="3"/>
  <c r="P23" i="3"/>
  <c r="P25" i="3"/>
  <c r="P38" i="3"/>
  <c r="P24" i="3"/>
  <c r="O26" i="3"/>
  <c r="P22" i="1"/>
  <c r="E3" i="2"/>
  <c r="O40" i="1"/>
  <c r="Q30" i="1"/>
  <c r="Q38" i="1"/>
  <c r="Q39" i="1"/>
  <c r="Q40" i="1"/>
  <c r="Q41" i="1"/>
  <c r="Q42" i="1"/>
  <c r="Q43" i="1"/>
  <c r="E13" i="2"/>
  <c r="E12" i="2"/>
  <c r="E10" i="2"/>
  <c r="E9" i="2"/>
  <c r="E8" i="2"/>
  <c r="O30" i="1"/>
  <c r="O38" i="1"/>
  <c r="O39" i="1"/>
  <c r="O41" i="1"/>
  <c r="O42" i="1"/>
  <c r="O43" i="1"/>
  <c r="E7" i="2"/>
  <c r="H45" i="1"/>
  <c r="H42" i="1"/>
  <c r="H44" i="1"/>
  <c r="H46" i="1"/>
  <c r="H38" i="1"/>
  <c r="H41" i="1"/>
  <c r="H37" i="1"/>
  <c r="H33" i="1"/>
  <c r="H43" i="1"/>
  <c r="H34" i="1"/>
  <c r="H32" i="1"/>
  <c r="H40" i="1"/>
  <c r="H35" i="1"/>
  <c r="H47" i="1"/>
  <c r="H36" i="1"/>
  <c r="H39" i="1"/>
  <c r="G38" i="1"/>
  <c r="H19" i="1"/>
  <c r="G26" i="1"/>
  <c r="H18" i="1"/>
  <c r="G45" i="1"/>
  <c r="G25" i="1"/>
  <c r="G24" i="3"/>
  <c r="G40" i="1"/>
  <c r="G23" i="1"/>
  <c r="G30" i="3"/>
  <c r="G35" i="1"/>
  <c r="G44" i="1"/>
  <c r="H17" i="1"/>
  <c r="G31" i="1"/>
  <c r="H22" i="1"/>
  <c r="H28" i="1"/>
  <c r="H25" i="1"/>
  <c r="G28" i="3"/>
  <c r="G19" i="3"/>
  <c r="G27" i="3"/>
  <c r="G32" i="1"/>
  <c r="G19" i="1"/>
  <c r="G37" i="1"/>
  <c r="G46" i="1"/>
  <c r="G36" i="1"/>
  <c r="G31" i="3"/>
  <c r="G22" i="1"/>
  <c r="H16" i="1"/>
  <c r="G33" i="1"/>
  <c r="H27" i="1"/>
  <c r="H31" i="1"/>
  <c r="G20" i="1"/>
  <c r="G21" i="3"/>
  <c r="H23" i="1"/>
  <c r="G22" i="3"/>
  <c r="G34" i="1"/>
  <c r="H29" i="1"/>
  <c r="G28" i="1"/>
  <c r="H26" i="1"/>
  <c r="G23" i="3"/>
  <c r="G42" i="1"/>
  <c r="H21" i="1"/>
  <c r="H20" i="1"/>
  <c r="H24" i="1"/>
  <c r="G17" i="1"/>
  <c r="G16" i="1"/>
  <c r="G18" i="1"/>
  <c r="G17" i="3"/>
  <c r="G24" i="1"/>
  <c r="G29" i="1"/>
  <c r="H30" i="1"/>
  <c r="G29" i="3"/>
  <c r="G27" i="1"/>
  <c r="G20" i="3"/>
  <c r="G47" i="1"/>
  <c r="G41" i="1"/>
  <c r="G25" i="3"/>
  <c r="G43" i="1"/>
  <c r="G16" i="3"/>
  <c r="G39" i="1"/>
  <c r="G30" i="1"/>
  <c r="G21" i="1"/>
  <c r="G18" i="3"/>
  <c r="G26" i="3"/>
  <c r="T31" i="3" l="1"/>
  <c r="U21" i="3"/>
  <c r="U32" i="3" s="1"/>
  <c r="U20" i="3"/>
  <c r="U31" i="3" s="1"/>
  <c r="T21" i="3"/>
  <c r="T32" i="3" s="1"/>
  <c r="T27" i="3"/>
  <c r="T38" i="3" s="1"/>
  <c r="T23" i="3"/>
  <c r="T34" i="3" s="1"/>
  <c r="U26" i="3"/>
  <c r="U37" i="3" s="1"/>
  <c r="T20" i="3"/>
  <c r="T25" i="3"/>
  <c r="T36" i="3" s="1"/>
  <c r="U24" i="3"/>
  <c r="U35" i="3" s="1"/>
  <c r="U22" i="3"/>
  <c r="U33" i="3" s="1"/>
  <c r="T22" i="3"/>
  <c r="T33" i="3" s="1"/>
  <c r="T24" i="3"/>
  <c r="T35" i="3" s="1"/>
  <c r="U27" i="3"/>
  <c r="U38" i="3" s="1"/>
  <c r="U23" i="3"/>
  <c r="U34" i="3" s="1"/>
  <c r="U25" i="3"/>
  <c r="U36" i="3" s="1"/>
  <c r="T26" i="3"/>
  <c r="T37" i="3" s="1"/>
  <c r="AA31" i="1"/>
  <c r="AA21" i="1"/>
  <c r="AA32" i="1" s="1"/>
  <c r="O37" i="1"/>
  <c r="Q32" i="1"/>
  <c r="Q33" i="1"/>
  <c r="Q23" i="1"/>
  <c r="Q36" i="1"/>
  <c r="Q34" i="1"/>
  <c r="Q29" i="1"/>
  <c r="Q26" i="1"/>
  <c r="Q27" i="1"/>
  <c r="Q28" i="1"/>
  <c r="Q24" i="1"/>
  <c r="Q31" i="1"/>
  <c r="Q25" i="1"/>
  <c r="Q35" i="1"/>
  <c r="Q37" i="1"/>
  <c r="Q22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AB27" i="1"/>
  <c r="AB38" i="1" s="1"/>
  <c r="AA27" i="1"/>
  <c r="AA38" i="1" s="1"/>
  <c r="AB26" i="1"/>
  <c r="AB37" i="1" s="1"/>
  <c r="AA26" i="1"/>
  <c r="AA37" i="1" s="1"/>
  <c r="AB25" i="1"/>
  <c r="AB36" i="1" s="1"/>
  <c r="AA25" i="1"/>
  <c r="AA36" i="1" s="1"/>
  <c r="AB24" i="1"/>
  <c r="AB35" i="1" s="1"/>
  <c r="AA24" i="1"/>
  <c r="AA35" i="1" s="1"/>
  <c r="AB23" i="1"/>
  <c r="AB34" i="1" s="1"/>
  <c r="AA23" i="1"/>
  <c r="AA34" i="1" s="1"/>
  <c r="AB22" i="1"/>
  <c r="AB33" i="1" s="1"/>
  <c r="AA22" i="1"/>
  <c r="AA33" i="1" s="1"/>
  <c r="AB21" i="1"/>
  <c r="AB32" i="1" s="1"/>
  <c r="AB20" i="1"/>
  <c r="AB31" i="1" s="1"/>
  <c r="AA20" i="1"/>
  <c r="V20" i="1"/>
  <c r="W27" i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O24" i="1"/>
  <c r="O26" i="1"/>
  <c r="O29" i="1"/>
  <c r="O23" i="1"/>
  <c r="O32" i="1"/>
  <c r="O27" i="1"/>
  <c r="O36" i="1"/>
  <c r="O31" i="1"/>
  <c r="O34" i="1"/>
  <c r="O28" i="1"/>
  <c r="O25" i="1"/>
  <c r="O35" i="1"/>
  <c r="O33" i="1"/>
  <c r="O22" i="1"/>
</calcChain>
</file>

<file path=xl/sharedStrings.xml><?xml version="1.0" encoding="utf-8"?>
<sst xmlns="http://schemas.openxmlformats.org/spreadsheetml/2006/main" count="3109" uniqueCount="618">
  <si>
    <t>Legend</t>
  </si>
  <si>
    <t>Drop-Down Selection for CNano and Touch Boards</t>
  </si>
  <si>
    <t>Date:</t>
  </si>
  <si>
    <t>Curiosity Nano Touch Adapter Extension Header 1 (EXT1)</t>
  </si>
  <si>
    <t>Version:</t>
  </si>
  <si>
    <t>Curiosity Nano Touch Adapter Extension Header 2 (EXT2)</t>
  </si>
  <si>
    <t>Desciption:</t>
  </si>
  <si>
    <t xml:space="preserve">This excel sheet will simplify the process of converting the curiosity nano boards pin-outs to the touch  </t>
  </si>
  <si>
    <t>Table Headers</t>
  </si>
  <si>
    <t>adapter board and touch extension boards.</t>
  </si>
  <si>
    <t>Instructions:</t>
  </si>
  <si>
    <t>1. Click on Cell F15 and choose a CNano Board.</t>
  </si>
  <si>
    <t>2. Click on Cell G15 and choose a Touch Extension Board.</t>
  </si>
  <si>
    <t>3. Check on either the table or visual pin mapping converions.</t>
  </si>
  <si>
    <r>
      <t xml:space="preserve">Table Representation of Curiosity Nano Boards Pin Outs </t>
    </r>
    <r>
      <rPr>
        <sz val="14"/>
        <color theme="1"/>
        <rFont val="Calibri"/>
        <family val="2"/>
      </rPr>
      <t>→ CNano Touch Adapter → Touch Extension Boards.</t>
    </r>
  </si>
  <si>
    <t>Visual Representation of Curiosity Nano Boards Pin Outs → CNano Touch Adapter → Touch Extension Boards.
(useful for board level signal debugging)</t>
  </si>
  <si>
    <t>*** Pins may have additional connection. So, touch may not work. Refer to MCU Board's schematic.</t>
  </si>
  <si>
    <t>CNano Board</t>
  </si>
  <si>
    <t>Touch Extension Board</t>
  </si>
  <si>
    <t>EXT Pin#</t>
  </si>
  <si>
    <t>Touch Adapter</t>
  </si>
  <si>
    <t>Function</t>
  </si>
  <si>
    <t>PIC16F15244</t>
  </si>
  <si>
    <t>QT7_Xplained_Pro</t>
  </si>
  <si>
    <t>Notes***</t>
  </si>
  <si>
    <t>P#</t>
  </si>
  <si>
    <t>Func</t>
  </si>
  <si>
    <t>CNANO</t>
  </si>
  <si>
    <t>Extension Header 1 (EXT 1)</t>
  </si>
  <si>
    <t>XY1</t>
  </si>
  <si>
    <t>NC</t>
  </si>
  <si>
    <t>DEBUGGER</t>
  </si>
  <si>
    <t>VBUS</t>
  </si>
  <si>
    <t>XY3</t>
  </si>
  <si>
    <t>ID</t>
  </si>
  <si>
    <t>VOFF</t>
  </si>
  <si>
    <t>XY5</t>
  </si>
  <si>
    <t>XY7</t>
  </si>
  <si>
    <t>CNANO EXT1</t>
  </si>
  <si>
    <t>XY2</t>
  </si>
  <si>
    <t>GND</t>
  </si>
  <si>
    <t>XY4</t>
  </si>
  <si>
    <t>VCC</t>
  </si>
  <si>
    <t>XY6</t>
  </si>
  <si>
    <t>XY14</t>
  </si>
  <si>
    <t>XY8</t>
  </si>
  <si>
    <t>XY13</t>
  </si>
  <si>
    <t>SDA</t>
  </si>
  <si>
    <t>XY11</t>
  </si>
  <si>
    <t>SCL</t>
  </si>
  <si>
    <t>XY9</t>
  </si>
  <si>
    <t>XY12</t>
  </si>
  <si>
    <t>XY10</t>
  </si>
  <si>
    <t>CNANO EXT2</t>
  </si>
  <si>
    <t>XY15</t>
  </si>
  <si>
    <t>XY17</t>
  </si>
  <si>
    <t>Extension Header 2 (EXT 2)</t>
  </si>
  <si>
    <t>XY19</t>
  </si>
  <si>
    <t>XY21</t>
  </si>
  <si>
    <t>XY16</t>
  </si>
  <si>
    <t>XY18</t>
  </si>
  <si>
    <t>XY20</t>
  </si>
  <si>
    <t>XY22</t>
  </si>
  <si>
    <t>XY23</t>
  </si>
  <si>
    <t>XY24</t>
  </si>
  <si>
    <t>XY25</t>
  </si>
  <si>
    <t>XY26</t>
  </si>
  <si>
    <t>XY27</t>
  </si>
  <si>
    <t>XY28</t>
  </si>
  <si>
    <r>
      <t xml:space="preserve">Table Representation of XPRO </t>
    </r>
    <r>
      <rPr>
        <sz val="14"/>
        <color theme="1"/>
        <rFont val="Calibri"/>
        <family val="2"/>
      </rPr>
      <t>→ Touch Extension Boards.</t>
    </r>
  </si>
  <si>
    <t>Visual Representation of XPRO → Touch Extension Boards.
(useful for board level signal debugging)</t>
  </si>
  <si>
    <t>XPRO</t>
  </si>
  <si>
    <t>PIC32CMLE</t>
  </si>
  <si>
    <t>ADC(+)</t>
  </si>
  <si>
    <t>ADC(-)</t>
  </si>
  <si>
    <t>GPIO1</t>
  </si>
  <si>
    <t>GPIO2</t>
  </si>
  <si>
    <t>XPRO EXT1</t>
  </si>
  <si>
    <t>PWM(+)</t>
  </si>
  <si>
    <t>PWM(-)</t>
  </si>
  <si>
    <t>IRQ/GPIO</t>
  </si>
  <si>
    <t>SPI_SS_B/GPIO</t>
  </si>
  <si>
    <t>TWI_SDA</t>
  </si>
  <si>
    <t>TWI_SCL</t>
  </si>
  <si>
    <t>USART_RX</t>
  </si>
  <si>
    <t>USART_TX</t>
  </si>
  <si>
    <t>SPI_SS_A</t>
  </si>
  <si>
    <t>SPI_MOSI</t>
  </si>
  <si>
    <t>SPI_MISO</t>
  </si>
  <si>
    <t>XPRO EXT2</t>
  </si>
  <si>
    <t>SPI_SCK</t>
  </si>
  <si>
    <t>XPROs</t>
  </si>
  <si>
    <t>Pins</t>
  </si>
  <si>
    <t>Boards</t>
  </si>
  <si>
    <t>Usable Pins</t>
  </si>
  <si>
    <t>Extension Boards</t>
  </si>
  <si>
    <t>EXT</t>
  </si>
  <si>
    <t>T10_Xplained_Pro</t>
  </si>
  <si>
    <t>T10_Xplained_Pro2</t>
  </si>
  <si>
    <t>T10_Xplained_Pro_EXT3</t>
  </si>
  <si>
    <t>QT1_Self-cap</t>
  </si>
  <si>
    <t>QT1_Self-cap_2</t>
  </si>
  <si>
    <t>QT1_MutualCap</t>
  </si>
  <si>
    <t>QT1_Mutualcap_2</t>
  </si>
  <si>
    <t>QT2_Matrix_Surface</t>
  </si>
  <si>
    <t>QT2_Matrix_Surface2</t>
  </si>
  <si>
    <t>T9_Xplained_Pro</t>
  </si>
  <si>
    <t>QT8_Xplained_Pro</t>
  </si>
  <si>
    <t>QT6_Xplained Pro</t>
  </si>
  <si>
    <t>QT6_Xplained Pro2</t>
  </si>
  <si>
    <t>QT5_Xplained_Pro</t>
  </si>
  <si>
    <t>QT4_Automotive</t>
  </si>
  <si>
    <t>QT3_Matrix_Keypad</t>
  </si>
  <si>
    <t>QT3_Matrix_Keypad2</t>
  </si>
  <si>
    <t>ATtiny3217</t>
  </si>
  <si>
    <t>Notes</t>
  </si>
  <si>
    <t>PIC16F18446</t>
  </si>
  <si>
    <t>PIC18F16Q40</t>
  </si>
  <si>
    <t xml:space="preserve">PIC18F16Q41 </t>
  </si>
  <si>
    <t>PIC18F47K42</t>
  </si>
  <si>
    <t>PIC18F47Q10</t>
  </si>
  <si>
    <t>PIC16F15376</t>
  </si>
  <si>
    <t>PIC18F57Q43</t>
  </si>
  <si>
    <t xml:space="preserve">PIC18F57Q84 </t>
  </si>
  <si>
    <t xml:space="preserve">PIC16F18076 </t>
  </si>
  <si>
    <t>AVR128DA48</t>
  </si>
  <si>
    <t>dsPIC33CK64MC105</t>
  </si>
  <si>
    <t>SAMD21_cnano</t>
  </si>
  <si>
    <t>SAME51_cnano</t>
  </si>
  <si>
    <t>PIC16F17146</t>
  </si>
  <si>
    <t>PIC18F16Q20</t>
  </si>
  <si>
    <t>PIC18F56Q71</t>
  </si>
  <si>
    <t>PIC18F56Q24</t>
  </si>
  <si>
    <t>PIC16F13145</t>
  </si>
  <si>
    <t>PIC16F15276</t>
  </si>
  <si>
    <t>SAMD20_EXT_1</t>
  </si>
  <si>
    <t>Notes_EXT1</t>
  </si>
  <si>
    <t>SAMD20_EXT_2</t>
  </si>
  <si>
    <t>Notes_EXT2</t>
  </si>
  <si>
    <t>SAML21_EXT_1</t>
  </si>
  <si>
    <t>SAML21_EXT_2</t>
  </si>
  <si>
    <t>SAMC21_EXT_1</t>
  </si>
  <si>
    <t>SAMC21_EXT_2</t>
  </si>
  <si>
    <t>PIC32CM LE_EXT1</t>
  </si>
  <si>
    <t>PIC32CM LE_EXT_2</t>
  </si>
  <si>
    <t>PIC32CXSG41_EXT_1</t>
  </si>
  <si>
    <t>PIC32CXSG41_EXT_2</t>
  </si>
  <si>
    <t>ATSAMC21N_EXT_1</t>
  </si>
  <si>
    <t>ATSAMC21N_EXT_2</t>
  </si>
  <si>
    <t>ATSAMD11_EXT_1</t>
  </si>
  <si>
    <t>SAMD20</t>
  </si>
  <si>
    <t>QT1_Selfcap</t>
  </si>
  <si>
    <t>Y5: Driven Shield</t>
  </si>
  <si>
    <t>Y1: Slider CS100</t>
  </si>
  <si>
    <t>X2: Slider, Button CS102</t>
  </si>
  <si>
    <t>Y-line 0 (Slider)</t>
  </si>
  <si>
    <t>LED 4</t>
  </si>
  <si>
    <t>LED 0</t>
  </si>
  <si>
    <t>X-line 0</t>
  </si>
  <si>
    <t>Y1</t>
  </si>
  <si>
    <t>X1</t>
  </si>
  <si>
    <t>Y8</t>
  </si>
  <si>
    <t>Y0</t>
  </si>
  <si>
    <t>PA1</t>
  </si>
  <si>
    <t>--</t>
  </si>
  <si>
    <t>RC0</t>
  </si>
  <si>
    <t>RB4</t>
  </si>
  <si>
    <t>RB7</t>
  </si>
  <si>
    <t>RC2</t>
  </si>
  <si>
    <t xml:space="preserve"> RC2</t>
  </si>
  <si>
    <t>RD0</t>
  </si>
  <si>
    <t>RC6</t>
  </si>
  <si>
    <t>PA0(XY0)</t>
  </si>
  <si>
    <t>PA08 (X0)</t>
  </si>
  <si>
    <t>PB12 (XY26)</t>
  </si>
  <si>
    <t>RC4</t>
  </si>
  <si>
    <t>RF0</t>
  </si>
  <si>
    <t>Y6</t>
  </si>
  <si>
    <t>X2</t>
  </si>
  <si>
    <t>Y11</t>
  </si>
  <si>
    <t>X2 / Y8*</t>
  </si>
  <si>
    <t xml:space="preserve"> Y15</t>
  </si>
  <si>
    <t>X0/Y6*</t>
  </si>
  <si>
    <t>Y15</t>
  </si>
  <si>
    <t>X0/Y16</t>
  </si>
  <si>
    <t>SAMD21</t>
  </si>
  <si>
    <t>QT1_Mutualcap</t>
  </si>
  <si>
    <t>Y1: Button 1</t>
  </si>
  <si>
    <t>Y2: For all buttons</t>
  </si>
  <si>
    <t>X1: Slider, Button CS101</t>
  </si>
  <si>
    <t>Y-line 1 (Slider)</t>
  </si>
  <si>
    <t>LED 5</t>
  </si>
  <si>
    <t>LED 1</t>
  </si>
  <si>
    <t>X-line 1</t>
  </si>
  <si>
    <t>Y2</t>
  </si>
  <si>
    <t>Y9</t>
  </si>
  <si>
    <t>PA2</t>
  </si>
  <si>
    <t>RC1</t>
  </si>
  <si>
    <t>RB6</t>
  </si>
  <si>
    <t>RB5</t>
  </si>
  <si>
    <t>RC3</t>
  </si>
  <si>
    <t>RD1</t>
  </si>
  <si>
    <t>RC7</t>
  </si>
  <si>
    <t>PA1(XY1)</t>
  </si>
  <si>
    <t>PB3</t>
  </si>
  <si>
    <t>PA09 (X1)</t>
  </si>
  <si>
    <t>PB13 (XY27)</t>
  </si>
  <si>
    <t>RC5</t>
  </si>
  <si>
    <t>RF1</t>
  </si>
  <si>
    <t>Y7</t>
  </si>
  <si>
    <t>X3</t>
  </si>
  <si>
    <t>X3 / Y9*</t>
  </si>
  <si>
    <t xml:space="preserve"> Y14</t>
  </si>
  <si>
    <t>X1/Y17*</t>
  </si>
  <si>
    <t>Pin connected to AREF Capacitor</t>
  </si>
  <si>
    <t>Y14</t>
  </si>
  <si>
    <t>X1/Y17</t>
  </si>
  <si>
    <t>SAMDA1</t>
  </si>
  <si>
    <t>LED0: Slider</t>
  </si>
  <si>
    <t>X4: Slider, Button CS104</t>
  </si>
  <si>
    <t>Y-line 2 (Slider)</t>
  </si>
  <si>
    <t>LED 6</t>
  </si>
  <si>
    <t>X-line 2</t>
  </si>
  <si>
    <t>Y3</t>
  </si>
  <si>
    <t>LED_2</t>
  </si>
  <si>
    <t>PB1(XY4)</t>
  </si>
  <si>
    <t>RB2</t>
  </si>
  <si>
    <t>PC2</t>
  </si>
  <si>
    <t>PA12</t>
  </si>
  <si>
    <t>Y12</t>
  </si>
  <si>
    <t>X8</t>
  </si>
  <si>
    <t>X8/Y24*</t>
  </si>
  <si>
    <t>X2/Y18*</t>
  </si>
  <si>
    <t>Y18</t>
  </si>
  <si>
    <t>X8/Y24</t>
  </si>
  <si>
    <t>SAMHA1</t>
  </si>
  <si>
    <t>LED6: Button 1</t>
  </si>
  <si>
    <t>X3: Slider, Button CS103</t>
  </si>
  <si>
    <t>Y-line 3 (Wheel)</t>
  </si>
  <si>
    <t>LED 7</t>
  </si>
  <si>
    <t>Y-line 1 (Wheel)</t>
  </si>
  <si>
    <t>X-line 3</t>
  </si>
  <si>
    <t>Y4</t>
  </si>
  <si>
    <t>X4</t>
  </si>
  <si>
    <t>LED_1</t>
  </si>
  <si>
    <t>PB0(XY5)</t>
  </si>
  <si>
    <t>RB1</t>
  </si>
  <si>
    <t>PC3</t>
  </si>
  <si>
    <t>PA13</t>
  </si>
  <si>
    <t>Y13</t>
  </si>
  <si>
    <t>X9</t>
  </si>
  <si>
    <t>X9/Y25*</t>
  </si>
  <si>
    <t>X3/Y19*</t>
  </si>
  <si>
    <t>Y19</t>
  </si>
  <si>
    <t>X9/Y25</t>
  </si>
  <si>
    <t>SAMC21</t>
  </si>
  <si>
    <t>PIC16F18076</t>
  </si>
  <si>
    <t>Y2: Slider</t>
  </si>
  <si>
    <t>LED 8 (BTN1)</t>
  </si>
  <si>
    <t>LED 2</t>
  </si>
  <si>
    <t>PWM: IS31FL3728</t>
  </si>
  <si>
    <t>Y1 ,CS1</t>
  </si>
  <si>
    <t>X5</t>
  </si>
  <si>
    <t>X0</t>
  </si>
  <si>
    <t>LED_0</t>
  </si>
  <si>
    <t>LED ROW1</t>
  </si>
  <si>
    <t>PC2(XY8)</t>
  </si>
  <si>
    <t>RB0</t>
  </si>
  <si>
    <t>PA4(XY4)</t>
  </si>
  <si>
    <t>PC0</t>
  </si>
  <si>
    <t>PA16 (X4)</t>
  </si>
  <si>
    <t>PA16 (XY10)</t>
  </si>
  <si>
    <t>RB3</t>
  </si>
  <si>
    <t>X10</t>
  </si>
  <si>
    <t>X12/Y5</t>
  </si>
  <si>
    <t>X12/Y28*</t>
  </si>
  <si>
    <t>X12/Y28</t>
  </si>
  <si>
    <t>X4/Y10</t>
  </si>
  <si>
    <t>SAME54</t>
  </si>
  <si>
    <t xml:space="preserve">PIC16F18446 </t>
  </si>
  <si>
    <t>Y3: Slider</t>
  </si>
  <si>
    <t>LED 9 (BTN2)</t>
  </si>
  <si>
    <t>LED 3</t>
  </si>
  <si>
    <t>Y2,CS2</t>
  </si>
  <si>
    <t>Y5</t>
  </si>
  <si>
    <t>X6</t>
  </si>
  <si>
    <t>LED ROW2</t>
  </si>
  <si>
    <t>PC1(XY7)</t>
  </si>
  <si>
    <t>PA5(XY5)</t>
  </si>
  <si>
    <t>PC1</t>
  </si>
  <si>
    <t>PA19 (X7)</t>
  </si>
  <si>
    <t>PA19 (XY13)</t>
  </si>
  <si>
    <t>X11</t>
  </si>
  <si>
    <t>X13</t>
  </si>
  <si>
    <t>X13/Y29*</t>
  </si>
  <si>
    <t>XY29</t>
  </si>
  <si>
    <t>X13/Y29</t>
  </si>
  <si>
    <t>X5/Y11</t>
  </si>
  <si>
    <t>SAML10</t>
  </si>
  <si>
    <t>QT6_Xplained_Pro</t>
  </si>
  <si>
    <t>Y4: Slider</t>
  </si>
  <si>
    <t>Y-line 4 (Wheel)</t>
  </si>
  <si>
    <t>LED RED (RGB)</t>
  </si>
  <si>
    <t>Y-line 2 (Buttons)</t>
  </si>
  <si>
    <t>Y4,CS4</t>
  </si>
  <si>
    <t>X7</t>
  </si>
  <si>
    <t>LED ROW3</t>
  </si>
  <si>
    <t>PC0(XY6)</t>
  </si>
  <si>
    <t>PA6(XY6)</t>
  </si>
  <si>
    <t>PA17 (X5)</t>
  </si>
  <si>
    <t>PA17 (XY11)</t>
  </si>
  <si>
    <t>RA5</t>
  </si>
  <si>
    <t>Y10</t>
  </si>
  <si>
    <t>X14</t>
  </si>
  <si>
    <t>X14/Y30*</t>
  </si>
  <si>
    <t>XY31</t>
  </si>
  <si>
    <t>X10/Y26</t>
  </si>
  <si>
    <t>X0/Y6</t>
  </si>
  <si>
    <t>SAML11</t>
  </si>
  <si>
    <t>Y0: Button 2</t>
  </si>
  <si>
    <t>Y-line 5 (Wheel)</t>
  </si>
  <si>
    <t>LED GREEN (RGB)</t>
  </si>
  <si>
    <t>Y3,CS3</t>
  </si>
  <si>
    <t>LED_3</t>
  </si>
  <si>
    <t>LED ROW4</t>
  </si>
  <si>
    <t>PC3(XY9)</t>
  </si>
  <si>
    <t>RD4</t>
  </si>
  <si>
    <t>PA7(XY7)</t>
  </si>
  <si>
    <t>PA18 (X6)</t>
  </si>
  <si>
    <t>PA18 (XY12)</t>
  </si>
  <si>
    <t>RA4</t>
  </si>
  <si>
    <t>X15</t>
  </si>
  <si>
    <t>X15/Y31*</t>
  </si>
  <si>
    <t>X11/Y27</t>
  </si>
  <si>
    <t>X1/Y7</t>
  </si>
  <si>
    <t>SAML21</t>
  </si>
  <si>
    <t xml:space="preserve">PIC18F47K42 </t>
  </si>
  <si>
    <t>LED7: Button 2</t>
  </si>
  <si>
    <t>SDA: LED Driver</t>
  </si>
  <si>
    <t>X0 / Y6*</t>
  </si>
  <si>
    <t>X4/Y20</t>
  </si>
  <si>
    <t>X6/Y12</t>
  </si>
  <si>
    <t>SAML22</t>
  </si>
  <si>
    <t>LED1: Slider</t>
  </si>
  <si>
    <t>SCL: LED Driver</t>
  </si>
  <si>
    <t>PB2</t>
  </si>
  <si>
    <t>RA3</t>
  </si>
  <si>
    <t>PF4(XY36)</t>
  </si>
  <si>
    <t>PC4</t>
  </si>
  <si>
    <t>PA20 (X8)</t>
  </si>
  <si>
    <t>PA8 (XY6)</t>
  </si>
  <si>
    <t>X1 / Y7*</t>
  </si>
  <si>
    <t>X4/Y21</t>
  </si>
  <si>
    <t>X7/Y13</t>
  </si>
  <si>
    <t xml:space="preserve">PIC18F57Q43 </t>
  </si>
  <si>
    <t>PF5(XY37)</t>
  </si>
  <si>
    <t>PC5</t>
  </si>
  <si>
    <t>PA21 (X9)</t>
  </si>
  <si>
    <t>PA9 (XY7)</t>
  </si>
  <si>
    <t>RA2</t>
  </si>
  <si>
    <t>X11/Y27*</t>
  </si>
  <si>
    <t>X3/Y9</t>
  </si>
  <si>
    <t>PIC32CMJH</t>
  </si>
  <si>
    <t>PB7</t>
  </si>
  <si>
    <t>RE2</t>
  </si>
  <si>
    <t>PF2(XY34</t>
  </si>
  <si>
    <t>PC6</t>
  </si>
  <si>
    <t>PB02 (Y8)</t>
  </si>
  <si>
    <t>PB14 (XY28)</t>
  </si>
  <si>
    <t>RD2</t>
  </si>
  <si>
    <t>X12</t>
  </si>
  <si>
    <t>X10/Y26*</t>
  </si>
  <si>
    <t>X2/Y2</t>
  </si>
  <si>
    <t>SAMD11</t>
  </si>
  <si>
    <t>LED2: Slider</t>
  </si>
  <si>
    <t>LED BLUE (RGB)</t>
  </si>
  <si>
    <t>EN</t>
  </si>
  <si>
    <t>LED COL 1</t>
  </si>
  <si>
    <t>PB6</t>
  </si>
  <si>
    <t>RE0</t>
  </si>
  <si>
    <t>PF3(XY35)</t>
  </si>
  <si>
    <t>PC7</t>
  </si>
  <si>
    <t>PB03 (Y9)</t>
  </si>
  <si>
    <t>PA6 (XY4)</t>
  </si>
  <si>
    <t>RD3</t>
  </si>
  <si>
    <t>X5/Y21*</t>
  </si>
  <si>
    <t>SAMC21N</t>
  </si>
  <si>
    <t>SAMD21_Cnano</t>
  </si>
  <si>
    <t>LED3: Slider</t>
  </si>
  <si>
    <t>Y-line 6 (Button 2)</t>
  </si>
  <si>
    <t>LED_4</t>
  </si>
  <si>
    <t>LED COL 2</t>
  </si>
  <si>
    <t>RE1</t>
  </si>
  <si>
    <t>PB0(XY8)</t>
  </si>
  <si>
    <t>PA10</t>
  </si>
  <si>
    <t>PA22 (XY16)</t>
  </si>
  <si>
    <t>X6/Y22*</t>
  </si>
  <si>
    <t>X6/Y22</t>
  </si>
  <si>
    <t>PIC32CXSG41</t>
  </si>
  <si>
    <t>SAME51_Cnano</t>
  </si>
  <si>
    <t>LED4: Slider</t>
  </si>
  <si>
    <t>LED COL 3</t>
  </si>
  <si>
    <t>PB5(XY12)</t>
  </si>
  <si>
    <t>RA1</t>
  </si>
  <si>
    <t>RA0</t>
  </si>
  <si>
    <t>PB1(XY9)</t>
  </si>
  <si>
    <t>PA11 (X3)</t>
  </si>
  <si>
    <t>PA23 (XY17)</t>
  </si>
  <si>
    <t>RD5</t>
  </si>
  <si>
    <t>X4/Y20*</t>
  </si>
  <si>
    <t>PIC32CXSG61</t>
  </si>
  <si>
    <t>LED5: Slider</t>
  </si>
  <si>
    <t>Y-line 7 (Button 1)</t>
  </si>
  <si>
    <t>Y-DR</t>
  </si>
  <si>
    <t>LED COL 4</t>
  </si>
  <si>
    <t>PA7(XY3)</t>
  </si>
  <si>
    <t>PB2(XY10)</t>
  </si>
  <si>
    <t>PA00</t>
  </si>
  <si>
    <t>PA20 (XY14)</t>
  </si>
  <si>
    <t>RD6</t>
  </si>
  <si>
    <t>X7/Y23*</t>
  </si>
  <si>
    <t>X7/Y23</t>
  </si>
  <si>
    <t>ATSAME54_ULTRA</t>
  </si>
  <si>
    <t>PA6(XY2)</t>
  </si>
  <si>
    <t>PB3(XY11)</t>
  </si>
  <si>
    <t>PA01</t>
  </si>
  <si>
    <t>PA21 (XY15)</t>
  </si>
  <si>
    <t>RD7</t>
  </si>
  <si>
    <t>ATmega324PB</t>
  </si>
  <si>
    <t>PA5(XY1)</t>
  </si>
  <si>
    <t>ATtiny817</t>
  </si>
  <si>
    <t>PB4(XY13)</t>
  </si>
  <si>
    <t>PB2 (XY20)</t>
  </si>
  <si>
    <t>ATtiny3217_Xpro</t>
  </si>
  <si>
    <t>PA4(XY0)</t>
  </si>
  <si>
    <t>PA14</t>
  </si>
  <si>
    <t>PB31</t>
  </si>
  <si>
    <t>PC4(XY10)</t>
  </si>
  <si>
    <t>RF2</t>
  </si>
  <si>
    <t>PA15</t>
  </si>
  <si>
    <t>PB22</t>
  </si>
  <si>
    <t>RA6</t>
  </si>
  <si>
    <t>SAMD21_EXT_1</t>
  </si>
  <si>
    <t>SAMD21_EXT_2</t>
  </si>
  <si>
    <t>SAML22_EXT_1</t>
  </si>
  <si>
    <t>SAML22_EXT_2</t>
  </si>
  <si>
    <t>SAME54_EXT_1</t>
  </si>
  <si>
    <t>SAME54_EXT_2</t>
  </si>
  <si>
    <t>PIC32CM JH_EXT_1</t>
  </si>
  <si>
    <t>PIC32CM JH_EXT_22</t>
  </si>
  <si>
    <t>PIC32CM JH_EXT_32</t>
  </si>
  <si>
    <t>Notes_EXT22</t>
  </si>
  <si>
    <t>PIC32CXSG61_EXT_1</t>
  </si>
  <si>
    <t>PIC32CXSG61_EXT_2</t>
  </si>
  <si>
    <t>ATSAME54_ULTRA_EXT_1</t>
  </si>
  <si>
    <t>ATSAME54_ULTRA__EXT_2</t>
  </si>
  <si>
    <t>ATmega324PB_EXT_1</t>
  </si>
  <si>
    <t>PC5(XY11)</t>
  </si>
  <si>
    <t>RF3</t>
  </si>
  <si>
    <t>PA24</t>
  </si>
  <si>
    <t>PB15 (XY29)</t>
  </si>
  <si>
    <t>RA7</t>
  </si>
  <si>
    <t>X22/Y22</t>
  </si>
  <si>
    <t>X30/Y30</t>
  </si>
  <si>
    <t>X3/Y19</t>
  </si>
  <si>
    <t>PF0(XY32)</t>
  </si>
  <si>
    <t>PA25</t>
  </si>
  <si>
    <t>PB11</t>
  </si>
  <si>
    <t>X23/Y23</t>
  </si>
  <si>
    <t>X0/Y0</t>
  </si>
  <si>
    <t>PF1(XY33)</t>
  </si>
  <si>
    <t>PA23 (X11)</t>
  </si>
  <si>
    <t>PB10</t>
  </si>
  <si>
    <t>X4/Y4</t>
  </si>
  <si>
    <t>X31/Y31</t>
  </si>
  <si>
    <t>PB23</t>
  </si>
  <si>
    <t>PA3</t>
  </si>
  <si>
    <t>X5/Y5</t>
  </si>
  <si>
    <t>X24/Y24</t>
  </si>
  <si>
    <t>PA27</t>
  </si>
  <si>
    <t>X1/Y1</t>
  </si>
  <si>
    <t>X28/Y28</t>
  </si>
  <si>
    <t>X5/Y13</t>
  </si>
  <si>
    <t>PA28</t>
  </si>
  <si>
    <t>X29/Y29</t>
  </si>
  <si>
    <t>X4/Y2</t>
  </si>
  <si>
    <t>RF4</t>
  </si>
  <si>
    <t>PB4(XY12)</t>
  </si>
  <si>
    <t>PA5</t>
  </si>
  <si>
    <t>X25/Y25</t>
  </si>
  <si>
    <t>X11/Y19</t>
  </si>
  <si>
    <t>RF5</t>
  </si>
  <si>
    <t>PB5(XY13)</t>
  </si>
  <si>
    <t>PA02 (Y0)</t>
  </si>
  <si>
    <t>PA27 (XY18)</t>
  </si>
  <si>
    <t>X18/Y18</t>
  </si>
  <si>
    <t>X20/Y20</t>
  </si>
  <si>
    <t>X10/Y18</t>
  </si>
  <si>
    <t>RF6</t>
  </si>
  <si>
    <t>PA2(XY2)</t>
  </si>
  <si>
    <t>PA03 (Y1)</t>
  </si>
  <si>
    <t>PB0 (XY30)</t>
  </si>
  <si>
    <t>X16/Y16</t>
  </si>
  <si>
    <t>RF7</t>
  </si>
  <si>
    <t>PA3(XY3)</t>
  </si>
  <si>
    <t>PB08 (Y14)</t>
  </si>
  <si>
    <t>PB1 (XY31)</t>
  </si>
  <si>
    <t>X17/Y17</t>
  </si>
  <si>
    <t>X5/Y21</t>
  </si>
  <si>
    <t>PE0(XY24)</t>
  </si>
  <si>
    <t>PB09 (Y15)</t>
  </si>
  <si>
    <t>PB7 (XY25)</t>
  </si>
  <si>
    <t>X0/Y8</t>
  </si>
  <si>
    <t>PE1(XY25)</t>
  </si>
  <si>
    <t>PA04 (Y2)</t>
  </si>
  <si>
    <t>PB6 (XY24)</t>
  </si>
  <si>
    <t>X3/Y3</t>
  </si>
  <si>
    <t>X1/Y9</t>
  </si>
  <si>
    <t>PE2(XY26)</t>
  </si>
  <si>
    <t>PA05 (Y3)</t>
  </si>
  <si>
    <t>PB5 (XY23)</t>
  </si>
  <si>
    <t>Y28</t>
  </si>
  <si>
    <t>PE3(XY27)</t>
  </si>
  <si>
    <t>PA06 (Y4)</t>
  </si>
  <si>
    <t>PB4 (XY22)</t>
  </si>
  <si>
    <t>XY30</t>
  </si>
  <si>
    <t>Y29</t>
  </si>
  <si>
    <t>PA07 (Y5)</t>
  </si>
  <si>
    <t>Y30</t>
  </si>
  <si>
    <t>PD3(XY19)</t>
  </si>
  <si>
    <t>PA2 (XY0)</t>
  </si>
  <si>
    <t>Y31</t>
  </si>
  <si>
    <t>PD4(XY20)</t>
  </si>
  <si>
    <t>PB3 (XY21)</t>
  </si>
  <si>
    <t>PD5(XY21)</t>
  </si>
  <si>
    <t>PB8 (XY1)</t>
  </si>
  <si>
    <t>ATtiny817_Xpro</t>
  </si>
  <si>
    <t>PD0(XY16)</t>
  </si>
  <si>
    <t>PA10 (XY8)</t>
  </si>
  <si>
    <t>SAMDA1_EXT_1</t>
  </si>
  <si>
    <t>SAMDA1_EXT_2</t>
  </si>
  <si>
    <t>SAML10_EXT_1</t>
  </si>
  <si>
    <t>SAML10_EXT_2</t>
  </si>
  <si>
    <t>SAML11_EXT_1</t>
  </si>
  <si>
    <t>SAML11_EXT_2</t>
  </si>
  <si>
    <t>PD1(XY17)</t>
  </si>
  <si>
    <t>PA11 (XY9)</t>
  </si>
  <si>
    <t>PD2(XY18)</t>
  </si>
  <si>
    <t>PB9 (XY26)</t>
  </si>
  <si>
    <t>PD6(XY22)</t>
  </si>
  <si>
    <t>PA4 (XY3)</t>
  </si>
  <si>
    <t>PD7(XY23)</t>
  </si>
  <si>
    <t>PA7 (XY5)</t>
  </si>
  <si>
    <t>XY0</t>
  </si>
  <si>
    <t>RC8</t>
  </si>
  <si>
    <t>RC9</t>
  </si>
  <si>
    <t>RC10</t>
  </si>
  <si>
    <t>RC11</t>
  </si>
  <si>
    <t>RC12</t>
  </si>
  <si>
    <t>RC13</t>
  </si>
  <si>
    <t>RB10</t>
  </si>
  <si>
    <t>RD10</t>
  </si>
  <si>
    <t>RD13</t>
  </si>
  <si>
    <t>RD8</t>
  </si>
  <si>
    <t>RB11</t>
  </si>
  <si>
    <t>RB12</t>
  </si>
  <si>
    <t>RB13</t>
  </si>
  <si>
    <t>RB14</t>
  </si>
  <si>
    <t>RB15</t>
  </si>
  <si>
    <t>RB9</t>
  </si>
  <si>
    <t>RB8</t>
  </si>
  <si>
    <t>PA08(X0Y16)</t>
  </si>
  <si>
    <t>PA09(X1Y17)</t>
  </si>
  <si>
    <t>PA22(X10Y26)</t>
  </si>
  <si>
    <t>PA23(X11Y27)</t>
  </si>
  <si>
    <t>PA21(X9Y25)</t>
  </si>
  <si>
    <t>PA19(X7Y23)</t>
  </si>
  <si>
    <t>PB02(Y8)</t>
  </si>
  <si>
    <t>PB03(Y9)</t>
  </si>
  <si>
    <t>PA10(X2Y18)</t>
  </si>
  <si>
    <t>PA20(X8Y24)</t>
  </si>
  <si>
    <t>PA11(X3Y19)</t>
  </si>
  <si>
    <t>PA02(Y0)</t>
  </si>
  <si>
    <t>PA03(Y1)</t>
  </si>
  <si>
    <t>PB08(Y14)</t>
  </si>
  <si>
    <t>PA04(Y2)</t>
  </si>
  <si>
    <t>PA05(Y3)</t>
  </si>
  <si>
    <t>PA06(Y4)</t>
  </si>
  <si>
    <t>PB09(Y15)</t>
  </si>
  <si>
    <t>PA07(Y5)</t>
  </si>
  <si>
    <t>PA04</t>
  </si>
  <si>
    <t>PA05(XY4)</t>
  </si>
  <si>
    <t>PA12(XY24)</t>
  </si>
  <si>
    <t>PA13(XY25)</t>
  </si>
  <si>
    <t>PA08(XY6)</t>
  </si>
  <si>
    <t>PA11(XY9)</t>
  </si>
  <si>
    <t>PA09(XY7)</t>
  </si>
  <si>
    <t>PA10(XY8)</t>
  </si>
  <si>
    <t>PA16(XY12)</t>
  </si>
  <si>
    <t>PA17(XY13)</t>
  </si>
  <si>
    <t>PA18(XY14)</t>
  </si>
  <si>
    <t>PA07</t>
  </si>
  <si>
    <t>PA00(XY0)</t>
  </si>
  <si>
    <t>PA01(XY1)</t>
  </si>
  <si>
    <t>PA15(XY11)</t>
  </si>
  <si>
    <t>PA22(XY16)</t>
  </si>
  <si>
    <t>PA21(XY23)</t>
  </si>
  <si>
    <t>PA23(XY17)</t>
  </si>
  <si>
    <t>PA19(XY15)</t>
  </si>
  <si>
    <t>PB02</t>
  </si>
  <si>
    <t>PB03</t>
  </si>
  <si>
    <t>PA02(XY2)</t>
  </si>
  <si>
    <t>PA03(XY3)</t>
  </si>
  <si>
    <t>PA06(XY5)</t>
  </si>
  <si>
    <t>PA14(XY10)</t>
  </si>
  <si>
    <t>PA20(XY11)</t>
  </si>
  <si>
    <t>PIC32CMJH01</t>
  </si>
  <si>
    <t>PIC32CMLS00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</si>
</sst>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theme="6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48C8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3" fillId="3" borderId="14" xfId="1" applyFill="1" applyBorder="1" applyAlignment="1">
      <alignment horizontal="center" vertical="center"/>
    </xf>
    <xf numFmtId="0" fontId="3" fillId="3" borderId="15" xfId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12" borderId="22" xfId="0" applyFill="1" applyBorder="1" applyAlignment="1">
      <alignment horizontal="center" vertical="center"/>
    </xf>
    <xf numFmtId="0" fontId="0" fillId="12" borderId="2" xfId="0" applyFill="1" applyBorder="1" applyAlignment="1">
      <alignment horizontal="right" vertical="center"/>
    </xf>
    <xf numFmtId="0" fontId="0" fillId="12" borderId="17" xfId="0" applyFill="1" applyBorder="1" applyAlignment="1">
      <alignment horizontal="right" vertical="center"/>
    </xf>
    <xf numFmtId="0" fontId="0" fillId="12" borderId="5" xfId="0" applyFill="1" applyBorder="1" applyAlignment="1">
      <alignment horizontal="right" vertical="center"/>
    </xf>
    <xf numFmtId="0" fontId="0" fillId="12" borderId="19" xfId="0" applyFill="1" applyBorder="1" applyAlignment="1">
      <alignment horizontal="right" vertical="center"/>
    </xf>
    <xf numFmtId="0" fontId="0" fillId="12" borderId="26" xfId="0" applyFill="1" applyBorder="1" applyAlignment="1">
      <alignment horizontal="center" vertical="center"/>
    </xf>
    <xf numFmtId="0" fontId="0" fillId="12" borderId="4" xfId="0" applyFill="1" applyBorder="1" applyAlignment="1">
      <alignment horizontal="left" vertical="center"/>
    </xf>
    <xf numFmtId="0" fontId="0" fillId="12" borderId="28" xfId="0" applyFill="1" applyBorder="1" applyAlignment="1">
      <alignment horizontal="center" vertical="center"/>
    </xf>
    <xf numFmtId="0" fontId="0" fillId="12" borderId="6" xfId="0" applyFill="1" applyBorder="1" applyAlignment="1">
      <alignment horizontal="left" vertical="center"/>
    </xf>
    <xf numFmtId="0" fontId="0" fillId="13" borderId="17" xfId="0" applyFill="1" applyBorder="1" applyAlignment="1">
      <alignment horizontal="right" vertical="center"/>
    </xf>
    <xf numFmtId="0" fontId="0" fillId="13" borderId="18" xfId="0" applyFill="1" applyBorder="1" applyAlignment="1">
      <alignment horizontal="center" vertical="center" textRotation="90"/>
    </xf>
    <xf numFmtId="0" fontId="0" fillId="13" borderId="22" xfId="0" applyFill="1" applyBorder="1" applyAlignment="1">
      <alignment horizontal="center" vertical="center"/>
    </xf>
    <xf numFmtId="0" fontId="0" fillId="13" borderId="5" xfId="0" applyFill="1" applyBorder="1" applyAlignment="1">
      <alignment horizontal="right" vertical="center"/>
    </xf>
    <xf numFmtId="0" fontId="0" fillId="13" borderId="19" xfId="0" applyFill="1" applyBorder="1" applyAlignment="1">
      <alignment horizontal="right" vertical="center"/>
    </xf>
    <xf numFmtId="0" fontId="0" fillId="13" borderId="20" xfId="0" applyFill="1" applyBorder="1" applyAlignment="1">
      <alignment horizontal="center" vertical="center" textRotation="90"/>
    </xf>
    <xf numFmtId="0" fontId="0" fillId="13" borderId="6" xfId="0" applyFill="1" applyBorder="1" applyAlignment="1">
      <alignment horizontal="left" vertical="center"/>
    </xf>
    <xf numFmtId="0" fontId="0" fillId="13" borderId="7" xfId="0" applyFill="1" applyBorder="1" applyAlignment="1">
      <alignment horizontal="right" vertical="center"/>
    </xf>
    <xf numFmtId="0" fontId="0" fillId="13" borderId="23" xfId="0" applyFill="1" applyBorder="1" applyAlignment="1">
      <alignment horizontal="center" vertical="center"/>
    </xf>
    <xf numFmtId="0" fontId="0" fillId="13" borderId="21" xfId="0" applyFill="1" applyBorder="1" applyAlignment="1">
      <alignment horizontal="right" vertical="center"/>
    </xf>
    <xf numFmtId="0" fontId="0" fillId="13" borderId="28" xfId="0" applyFill="1" applyBorder="1" applyAlignment="1">
      <alignment horizontal="center" vertical="center"/>
    </xf>
    <xf numFmtId="0" fontId="0" fillId="13" borderId="30" xfId="0" applyFill="1" applyBorder="1" applyAlignment="1">
      <alignment horizontal="center" vertical="center"/>
    </xf>
    <xf numFmtId="0" fontId="0" fillId="13" borderId="8" xfId="0" applyFill="1" applyBorder="1" applyAlignment="1">
      <alignment horizontal="left" vertic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0" fillId="13" borderId="34" xfId="0" applyFill="1" applyBorder="1" applyAlignment="1">
      <alignment horizontal="center" vertical="center" textRotation="90"/>
    </xf>
    <xf numFmtId="0" fontId="2" fillId="8" borderId="10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10" borderId="3" xfId="0" applyFill="1" applyBorder="1" applyAlignment="1">
      <alignment horizontal="left" vertical="center"/>
    </xf>
    <xf numFmtId="0" fontId="0" fillId="1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0" fillId="3" borderId="36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1" fillId="2" borderId="38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2" fillId="8" borderId="39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10" borderId="39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3" borderId="0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6" borderId="39" xfId="0" applyFont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0" fillId="0" borderId="38" xfId="0" quotePrefix="1" applyBorder="1" applyAlignment="1">
      <alignment horizontal="center" vertical="center"/>
    </xf>
    <xf numFmtId="0" fontId="0" fillId="3" borderId="16" xfId="0" quotePrefix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quotePrefix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2" fillId="6" borderId="2" xfId="0" applyFont="1" applyFill="1" applyBorder="1" applyAlignment="1">
      <alignment horizontal="center" vertical="center" textRotation="90"/>
    </xf>
    <xf numFmtId="0" fontId="2" fillId="6" borderId="5" xfId="0" applyFont="1" applyFill="1" applyBorder="1" applyAlignment="1">
      <alignment horizontal="center" vertical="center" textRotation="90"/>
    </xf>
    <xf numFmtId="0" fontId="2" fillId="6" borderId="7" xfId="0" applyFont="1" applyFill="1" applyBorder="1" applyAlignment="1">
      <alignment horizontal="center" vertical="center" textRotation="90"/>
    </xf>
    <xf numFmtId="0" fontId="2" fillId="13" borderId="24" xfId="0" applyFont="1" applyFill="1" applyBorder="1" applyAlignment="1">
      <alignment horizontal="center" vertical="center" textRotation="90"/>
    </xf>
    <xf numFmtId="0" fontId="2" fillId="13" borderId="22" xfId="0" applyFont="1" applyFill="1" applyBorder="1" applyAlignment="1">
      <alignment horizontal="center" vertical="center" textRotation="90"/>
    </xf>
    <xf numFmtId="0" fontId="2" fillId="13" borderId="33" xfId="0" applyFont="1" applyFill="1" applyBorder="1" applyAlignment="1">
      <alignment horizontal="center" vertical="center" textRotation="90"/>
    </xf>
    <xf numFmtId="0" fontId="4" fillId="9" borderId="31" xfId="0" applyFont="1" applyFill="1" applyBorder="1" applyAlignment="1">
      <alignment horizontal="center" vertical="center" textRotation="90"/>
    </xf>
    <xf numFmtId="0" fontId="4" fillId="9" borderId="5" xfId="0" applyFont="1" applyFill="1" applyBorder="1" applyAlignment="1">
      <alignment horizontal="center" vertical="center" textRotation="90"/>
    </xf>
    <xf numFmtId="0" fontId="4" fillId="9" borderId="32" xfId="0" applyFont="1" applyFill="1" applyBorder="1" applyAlignment="1">
      <alignment horizontal="center" vertical="center" textRotation="90"/>
    </xf>
    <xf numFmtId="0" fontId="2" fillId="8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textRotation="90"/>
    </xf>
    <xf numFmtId="0" fontId="2" fillId="5" borderId="5" xfId="0" applyFont="1" applyFill="1" applyBorder="1" applyAlignment="1">
      <alignment horizontal="center" vertical="center" textRotation="90"/>
    </xf>
    <xf numFmtId="0" fontId="2" fillId="5" borderId="7" xfId="0" applyFont="1" applyFill="1" applyBorder="1" applyAlignment="1">
      <alignment horizontal="center" vertical="center" textRotation="90"/>
    </xf>
    <xf numFmtId="0" fontId="12" fillId="4" borderId="3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2" fillId="8" borderId="3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left" vertical="center"/>
    </xf>
    <xf numFmtId="164" fontId="0" fillId="4" borderId="4" xfId="0" applyNumberFormat="1" applyFill="1" applyBorder="1" applyAlignment="1">
      <alignment horizontal="left" vertical="center"/>
    </xf>
    <xf numFmtId="0" fontId="9" fillId="15" borderId="22" xfId="0" applyFont="1" applyFill="1" applyBorder="1" applyAlignment="1">
      <alignment horizontal="center" vertical="center" textRotation="90"/>
    </xf>
    <xf numFmtId="0" fontId="9" fillId="15" borderId="33" xfId="0" applyFont="1" applyFill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341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48C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1262742</xdr:colOff>
      <xdr:row>1</xdr:row>
      <xdr:rowOff>21772</xdr:rowOff>
    </xdr:from>
    <xdr:to>
      <xdr:col>29</xdr:col>
      <xdr:colOff>239216</xdr:colOff>
      <xdr:row>7</xdr:row>
      <xdr:rowOff>184149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F9AE9C-9EE3-4675-96E6-37C5B7B3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6242" y="212272"/>
          <a:ext cx="2434048" cy="1311727"/>
        </a:xfrm>
        <a:prstGeom prst="rect">
          <a:avLst/>
        </a:prstGeom>
      </xdr:spPr>
    </xdr:pic>
    <xdr:clientData/>
  </xdr:twoCellAnchor>
  <xdr:twoCellAnchor>
    <xdr:from>
      <xdr:col>24</xdr:col>
      <xdr:colOff>12700</xdr:colOff>
      <xdr:row>21</xdr:row>
      <xdr:rowOff>114300</xdr:rowOff>
    </xdr:from>
    <xdr:to>
      <xdr:col>25</xdr:col>
      <xdr:colOff>0</xdr:colOff>
      <xdr:row>23</xdr:row>
      <xdr:rowOff>127000</xdr:rowOff>
    </xdr:to>
    <xdr:sp macro="" textlink="">
      <xdr:nvSpPr>
        <xdr:cNvPr id="2" name="Left-Right Arrow 1">
          <a:extLst>
            <a:ext uri="{FF2B5EF4-FFF2-40B4-BE49-F238E27FC236}">
              <a16:creationId xmlns:a16="http://schemas.microsoft.com/office/drawing/2014/main" id="{898ADE75-9B50-6C4E-89C0-00CBFB8BC126}"/>
            </a:ext>
          </a:extLst>
        </xdr:cNvPr>
        <xdr:cNvSpPr/>
      </xdr:nvSpPr>
      <xdr:spPr>
        <a:xfrm>
          <a:off x="13843000" y="4241800"/>
          <a:ext cx="635000" cy="393700"/>
        </a:xfrm>
        <a:prstGeom prst="leftRightArrow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12700</xdr:colOff>
      <xdr:row>33</xdr:row>
      <xdr:rowOff>12700</xdr:rowOff>
    </xdr:from>
    <xdr:to>
      <xdr:col>24</xdr:col>
      <xdr:colOff>635000</xdr:colOff>
      <xdr:row>35</xdr:row>
      <xdr:rowOff>25400</xdr:rowOff>
    </xdr:to>
    <xdr:sp macro="" textlink="">
      <xdr:nvSpPr>
        <xdr:cNvPr id="4" name="Left-Right Arrow 3">
          <a:extLst>
            <a:ext uri="{FF2B5EF4-FFF2-40B4-BE49-F238E27FC236}">
              <a16:creationId xmlns:a16="http://schemas.microsoft.com/office/drawing/2014/main" id="{056CFBAF-B9EB-7942-B3A7-FD5286187657}"/>
            </a:ext>
          </a:extLst>
        </xdr:cNvPr>
        <xdr:cNvSpPr/>
      </xdr:nvSpPr>
      <xdr:spPr>
        <a:xfrm>
          <a:off x="13843000" y="6451600"/>
          <a:ext cx="622300" cy="393700"/>
        </a:xfrm>
        <a:prstGeom prst="leftRightArrow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12700</xdr:colOff>
      <xdr:row>21</xdr:row>
      <xdr:rowOff>125506</xdr:rowOff>
    </xdr:from>
    <xdr:to>
      <xdr:col>18</xdr:col>
      <xdr:colOff>0</xdr:colOff>
      <xdr:row>23</xdr:row>
      <xdr:rowOff>138206</xdr:rowOff>
    </xdr:to>
    <xdr:sp macro="" textlink="">
      <xdr:nvSpPr>
        <xdr:cNvPr id="3" name="Left-Right Arrow 1">
          <a:extLst>
            <a:ext uri="{FF2B5EF4-FFF2-40B4-BE49-F238E27FC236}">
              <a16:creationId xmlns:a16="http://schemas.microsoft.com/office/drawing/2014/main" id="{CE2AF3D0-BBD8-4E61-B7C4-FF76DD457A11}"/>
            </a:ext>
          </a:extLst>
        </xdr:cNvPr>
        <xdr:cNvSpPr/>
      </xdr:nvSpPr>
      <xdr:spPr>
        <a:xfrm>
          <a:off x="13728700" y="4221256"/>
          <a:ext cx="549275" cy="393700"/>
        </a:xfrm>
        <a:prstGeom prst="leftRightArrow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35111</xdr:colOff>
      <xdr:row>32</xdr:row>
      <xdr:rowOff>35112</xdr:rowOff>
    </xdr:from>
    <xdr:to>
      <xdr:col>17</xdr:col>
      <xdr:colOff>549088</xdr:colOff>
      <xdr:row>34</xdr:row>
      <xdr:rowOff>47812</xdr:rowOff>
    </xdr:to>
    <xdr:sp macro="" textlink="">
      <xdr:nvSpPr>
        <xdr:cNvPr id="4" name="Left-Right Arrow 3">
          <a:extLst>
            <a:ext uri="{FF2B5EF4-FFF2-40B4-BE49-F238E27FC236}">
              <a16:creationId xmlns:a16="http://schemas.microsoft.com/office/drawing/2014/main" id="{7B1606EA-293A-42F6-A534-4C5E13CEB404}"/>
            </a:ext>
          </a:extLst>
        </xdr:cNvPr>
        <xdr:cNvSpPr/>
      </xdr:nvSpPr>
      <xdr:spPr>
        <a:xfrm>
          <a:off x="13751111" y="6245412"/>
          <a:ext cx="513977" cy="393700"/>
        </a:xfrm>
        <a:prstGeom prst="leftRightArrow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1126079</xdr:colOff>
      <xdr:row>32</xdr:row>
      <xdr:rowOff>105727</xdr:rowOff>
    </xdr:from>
    <xdr:ext cx="11489556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3F9774-59CA-EDA5-E023-F5537879361F}"/>
            </a:ext>
          </a:extLst>
        </xdr:cNvPr>
        <xdr:cNvSpPr/>
      </xdr:nvSpPr>
      <xdr:spPr>
        <a:xfrm>
          <a:off x="14774043" y="6201727"/>
          <a:ext cx="1148955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Select the data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and select Insert -&gt; table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C2C849-EFC5-4916-A418-F50B95996A64}" name="ATtiny3217" displayName="ATtiny3217" ref="AZ1:BB23" totalsRowShown="0" headerRowDxfId="340" dataDxfId="339">
  <autoFilter ref="AZ1:BB23" xr:uid="{D098946C-1906-4DF7-890D-AA39045A9B7C}"/>
  <tableColumns count="3">
    <tableColumn id="1" xr3:uid="{E2347B57-DA19-40D6-86E6-7FD49C9F3BCC}" name="P#" dataDxfId="338"/>
    <tableColumn id="2" xr3:uid="{6C31A028-AABB-40B3-9160-8DE85839192B}" name="ATtiny3217" dataDxfId="337"/>
    <tableColumn id="3" xr3:uid="{1AB81D67-BC20-437D-AEB7-6ED6BAFDBE10}" name="Notes" dataDxfId="33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4E0940B-0525-40E0-82F4-E150445FE7B7}" name="PIC18F47Q10" displayName="PIC18F47Q10" ref="BX1:BZ37" totalsRowShown="0" headerRowDxfId="302">
  <autoFilter ref="BX1:BZ37" xr:uid="{E8FADA35-8737-49ED-A0F5-ECDC401E9D13}"/>
  <tableColumns count="3">
    <tableColumn id="1" xr3:uid="{9DF768B5-87D2-4625-9647-1FA9F022640F}" name="P#" dataDxfId="301"/>
    <tableColumn id="2" xr3:uid="{9EF57873-88C3-4CA0-92C2-8D89BEDCE10E}" name="PIC18F47Q10" dataDxfId="300"/>
    <tableColumn id="3" xr3:uid="{00C81C59-795C-485C-BCBF-9F61F0993B82}" name="Notes" dataDxfId="29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71C3162-2111-4A35-8329-36BE49D0E5C0}" name="PIC18F57Q43" displayName="PIC18F57Q43" ref="CF1:CH45" totalsRowShown="0" headerRowDxfId="298">
  <autoFilter ref="CF1:CH45" xr:uid="{5D011CD7-5D02-4C2D-A8B1-262180996C61}"/>
  <tableColumns count="3">
    <tableColumn id="1" xr3:uid="{6027DCAD-0419-4E46-98B6-944FBD259196}" name="P#" dataDxfId="297"/>
    <tableColumn id="2" xr3:uid="{F928C2AB-E094-4B1F-84A8-6E49F553387B}" name="PIC18F57Q43" dataDxfId="296"/>
    <tableColumn id="3" xr3:uid="{1ADF7FE0-6680-43F9-AB59-22647E4BF299}" name="Notes" dataDxfId="29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E663EF6-CCBF-45E3-974E-B34A37494111}" name="PIC18F57Q84" displayName="PIC18F57Q84" ref="CJ1:CL45" totalsRowShown="0" tableBorderDxfId="294">
  <autoFilter ref="CJ1:CL45" xr:uid="{A7625F8C-7723-400E-BB0C-1C9D65B4F0B4}"/>
  <tableColumns count="3">
    <tableColumn id="1" xr3:uid="{3B5B57C4-5F36-4820-9FC6-5B315340E17E}" name="P#" dataDxfId="293"/>
    <tableColumn id="2" xr3:uid="{D9B0785E-A54E-4682-89CD-B2AB9D1151A0}" name="PIC18F57Q84 " dataDxfId="292"/>
    <tableColumn id="3" xr3:uid="{9C0CC9E2-FA54-4D96-B767-44F8D85CDC2E}" name="Notes" dataDxfId="29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6E1D781-6BA1-4A57-BC47-25AC08ADB920}" name="T9_Xplained_Pro" displayName="T9_Xplained_Pro" ref="AF1:AG17" totalsRowShown="0" headerRowDxfId="290">
  <autoFilter ref="AF1:AG17" xr:uid="{F2DE4A93-36BB-4AC3-B023-1132FE63CFEA}"/>
  <tableColumns count="2">
    <tableColumn id="1" xr3:uid="{26101738-9724-430D-B722-DB2893403CA5}" name="P#" dataDxfId="289"/>
    <tableColumn id="2" xr3:uid="{290834AD-64BC-446D-B29C-C8CAAC9A3D26}" name="T9_Xplained_Pro" dataDxfId="28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F97AFE8-AE04-404F-ADDA-AB2AE94ECA3E}" name="QT8_Xplained_Pro" displayName="QT8_Xplained_Pro" ref="AI1:AJ17" totalsRowShown="0" headerRowDxfId="287" dataDxfId="286">
  <autoFilter ref="AI1:AJ17" xr:uid="{53111C62-96EE-46D1-9662-F092073A27B2}"/>
  <tableColumns count="2">
    <tableColumn id="1" xr3:uid="{CD2AA2E6-5FA0-4EC0-BB76-55C0044B06CE}" name="P#" dataDxfId="285"/>
    <tableColumn id="2" xr3:uid="{CCCDDCED-DEB8-455F-8C92-DA82F406FD04}" name="QT8_Xplained_Pro" dataDxfId="28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812B851-0BCA-47C4-B7C5-EF9E758CE0EA}" name="QT6_Xplained_Pro" displayName="QT6_Xplained_Pro" ref="AL1:AN17" totalsRowShown="0" headerRowDxfId="283" dataDxfId="282">
  <autoFilter ref="AL1:AN17" xr:uid="{3E943FAA-16B7-43C1-96D1-AF5B17073898}"/>
  <tableColumns count="3">
    <tableColumn id="1" xr3:uid="{2086C7CC-426D-4A65-8238-C1F5D12B6155}" name="P#" dataDxfId="281"/>
    <tableColumn id="2" xr3:uid="{7699BC3A-A069-4C83-97BB-AA9B666FEA9E}" name="QT6_Xplained Pro" dataDxfId="280"/>
    <tableColumn id="3" xr3:uid="{9A2E698C-39A6-44DD-8C76-6A70DFD79A44}" name="QT6_Xplained Pro2" dataDxfId="279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9DCBD14-C99E-48CA-9B57-EE317B38060D}" name="QT5_Xplained_Pro" displayName="QT5_Xplained_Pro" ref="AP1:AQ17" totalsRowShown="0" headerRowDxfId="278" dataDxfId="277">
  <autoFilter ref="AP1:AQ17" xr:uid="{9181A583-C512-485B-A682-7F04BA508305}"/>
  <tableColumns count="2">
    <tableColumn id="1" xr3:uid="{D682CD3A-CB9B-4CA5-805D-A875B893C085}" name="P#" dataDxfId="276"/>
    <tableColumn id="2" xr3:uid="{477B4C37-1474-43F9-907D-B376C130AACE}" name="QT5_Xplained_Pro" dataDxfId="27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9DBEF2E-651E-4478-B625-46EE095F2407}" name="QT4_Automotive" displayName="QT4_Automotive" ref="AS1:AT17" totalsRowShown="0" headerRowDxfId="274" dataDxfId="273">
  <autoFilter ref="AS1:AT17" xr:uid="{4B43E46C-C98D-48C5-95B9-36FD87C0D624}"/>
  <tableColumns count="2">
    <tableColumn id="1" xr3:uid="{7438DAB5-7BE2-4B79-B837-84E48300C908}" name="P#" dataDxfId="272"/>
    <tableColumn id="2" xr3:uid="{F2D49917-4122-464C-8F18-560995C40924}" name="QT4_Automotive" dataDxfId="271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46E42D1-B0E7-4B9D-B368-BDCC4BEFE948}" name="QT3_Matrix_Keypad" displayName="QT3_Matrix_Keypad" ref="AV1:AX17" totalsRowShown="0" headerRowDxfId="270" dataDxfId="269">
  <autoFilter ref="AV1:AX17" xr:uid="{F71407A0-DD71-484F-B33C-C0C6BDC4A6A4}"/>
  <tableColumns count="3">
    <tableColumn id="1" xr3:uid="{22BEE94B-3C32-45AC-A601-B4506DC96F46}" name="P#" dataDxfId="268"/>
    <tableColumn id="2" xr3:uid="{5E989D93-3827-4765-8961-273D2CD17503}" name="QT3_Matrix_Keypad" dataDxfId="267"/>
    <tableColumn id="3" xr3:uid="{C0EDC5E5-071F-4E49-8B97-BB814DB57FA6}" name="QT3_Matrix_Keypad2" dataDxfId="266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ACAB9B2-877A-42FE-99FA-9B92CF62E4C0}" name="AVR128DA48" displayName="AVR128DA48" ref="CR1:CT45" totalsRowShown="0" headerRowDxfId="265">
  <autoFilter ref="CR1:CT45" xr:uid="{8CE1DE31-59AB-437F-B808-666677427F33}"/>
  <tableColumns count="3">
    <tableColumn id="1" xr3:uid="{29CFAE4C-C73A-4165-9BF7-9C825B399553}" name="P#" dataDxfId="264"/>
    <tableColumn id="2" xr3:uid="{7C2054BC-5571-4A20-9146-7CAACBA63686}" name="AVR128DA48" dataDxfId="263"/>
    <tableColumn id="3" xr3:uid="{5F1CA48C-F4AD-4FF4-B71B-F9BABA03BB6C}" name="Notes" dataDxfId="26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BEBF86-5A59-44AC-8B5D-1C2F38186DF2}" name="Boards" displayName="Boards" ref="D1:E24" totalsRowShown="0" headerRowDxfId="335" dataDxfId="334" tableBorderDxfId="333">
  <autoFilter ref="D1:E24" xr:uid="{7F8137E8-6DCC-4310-8005-14047096BDE5}"/>
  <sortState xmlns:xlrd2="http://schemas.microsoft.com/office/spreadsheetml/2017/richdata2" ref="D2:E13">
    <sortCondition ref="D2:D13"/>
  </sortState>
  <tableColumns count="2">
    <tableColumn id="1" xr3:uid="{ED31F571-B71D-4D14-8874-4C99B9587106}" name="Boards" dataDxfId="332"/>
    <tableColumn id="2" xr3:uid="{26EE2FF8-185A-4EEA-81AB-AEC28C8B9F1E}" name="Usable Pins" dataDxfId="331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A26CA6D-9692-8544-A0B3-C57B2827829C}" name="T10_Xplained_Pro_EXT3" displayName="T10_Xplained_Pro_EXT3" ref="Q1:R17" totalsRowShown="0" headerRowDxfId="261" dataDxfId="260">
  <autoFilter ref="Q1:R17" xr:uid="{81F819BB-D44A-1D4E-B0AB-1F4A27110397}"/>
  <tableColumns count="2">
    <tableColumn id="1" xr3:uid="{56F4741D-2C03-8D41-8770-EA13E11B0B02}" name="P#" dataDxfId="259"/>
    <tableColumn id="2" xr3:uid="{D9664006-596E-B64D-8F45-E8F3D3703259}" name="T10_Xplained_Pro_EXT3" dataDxfId="258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265E5B5-E346-B94D-A752-6CFBD37B2CC5}" name="PIC16F15376" displayName="PIC16F15376" ref="CB1:CD37" totalsRowShown="0">
  <autoFilter ref="CB1:CD37" xr:uid="{1D357E12-0F13-9C4E-956F-075D230C9999}"/>
  <tableColumns count="3">
    <tableColumn id="1" xr3:uid="{4DD36802-5066-A94F-802E-4201F34EB8AB}" name="P#" dataDxfId="257"/>
    <tableColumn id="2" xr3:uid="{7EB871E3-F1B8-A441-8A53-BB79AFB38C9F}" name="PIC16F15376" dataDxfId="256"/>
    <tableColumn id="3" xr3:uid="{60918128-81B1-4879-BA42-E8375303F666}" name="Notes" dataDxfId="255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D35DB7FB-FF31-4A18-A615-76D0FC860ED7}" name="XPROs" displayName="XPROs" ref="A1:B21" totalsRowShown="0" headerRowDxfId="254" dataDxfId="253">
  <autoFilter ref="A1:B21" xr:uid="{D35DB7FB-FF31-4A18-A615-76D0FC860ED7}"/>
  <tableColumns count="2">
    <tableColumn id="1" xr3:uid="{C51A3D38-194A-42C1-A7DD-7E6BCA4B1ECB}" name="XPROs" dataDxfId="252"/>
    <tableColumn id="2" xr3:uid="{6E0D2B23-9F19-4514-B1CA-D2F4DD688B28}" name="Pins" dataDxfId="251">
      <calculatedColumnFormula>COUNTA(Data!AX2:AX23)-2</calculatedColumnFormula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5755F22-85F4-41CE-97C3-00630658FFBD}" name="SAMD20" displayName="SAMD20" ref="EN1:ER17" totalsRowShown="0" headerRowDxfId="250" dataDxfId="248" headerRowBorderDxfId="249" tableBorderDxfId="247" totalsRowBorderDxfId="246">
  <autoFilter ref="EN1:ER17" xr:uid="{A5755F22-85F4-41CE-97C3-00630658FFBD}"/>
  <tableColumns count="5">
    <tableColumn id="1" xr3:uid="{CBD94902-B280-4049-B5F8-F0E39EC603D5}" name="P#" dataDxfId="245"/>
    <tableColumn id="2" xr3:uid="{C1BC4CB8-B7BE-427D-BCE9-DF96CB0B003D}" name="SAMD20_EXT_1" dataDxfId="244"/>
    <tableColumn id="3" xr3:uid="{5745E553-3E32-46E6-8F3E-8726097E588F}" name="Notes_EXT1" dataDxfId="243"/>
    <tableColumn id="4" xr3:uid="{7855EA52-E15A-4923-BD24-A8E0BD5234C7}" name="SAMD20_EXT_2" dataDxfId="242"/>
    <tableColumn id="5" xr3:uid="{C6E4711E-620A-433E-AF27-BD54213B6795}" name="Notes_EXT2" dataDxfId="241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EFC57B-7C8A-4EB9-9760-BDA8AF2F9155}" name="SAMD21" displayName="SAMD21" ref="EN22:ER38" totalsRowShown="0" headerRowDxfId="240" dataDxfId="238" headerRowBorderDxfId="239" tableBorderDxfId="237" totalsRowBorderDxfId="236">
  <autoFilter ref="EN22:ER38" xr:uid="{05EFC57B-7C8A-4EB9-9760-BDA8AF2F9155}"/>
  <tableColumns count="5">
    <tableColumn id="1" xr3:uid="{EE43C04B-6619-45F3-8B91-A6995CEFBD90}" name="P#" dataDxfId="235"/>
    <tableColumn id="2" xr3:uid="{99AD21A8-09F8-4BCB-882B-B4863EFF2C5D}" name="SAMD21_EXT_1" dataDxfId="234"/>
    <tableColumn id="3" xr3:uid="{C35109CE-DD15-4B99-AEBF-7D173047D9E9}" name="Notes_EXT1" dataDxfId="233"/>
    <tableColumn id="4" xr3:uid="{E8275925-F839-40FC-A21A-F599EADE99A8}" name="SAMD21_EXT_2" dataDxfId="232"/>
    <tableColumn id="5" xr3:uid="{3F7E9357-753B-4569-83BB-BC4667661BE8}" name="Notes_EXT2" dataDxfId="231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A2ACBE5-18FB-4F1F-830D-3684F946D312}" name="SAML21" displayName="SAML21" ref="ET1:EX17" totalsRowShown="0" headerRowDxfId="230" dataDxfId="228" headerRowBorderDxfId="229" tableBorderDxfId="227" totalsRowBorderDxfId="226">
  <autoFilter ref="ET1:EX17" xr:uid="{6A2ACBE5-18FB-4F1F-830D-3684F946D312}"/>
  <tableColumns count="5">
    <tableColumn id="1" xr3:uid="{59DA6E87-46F3-4CFF-B0B0-B517C1BE84E3}" name="P#" dataDxfId="225"/>
    <tableColumn id="2" xr3:uid="{8DF8503F-19FD-4DB2-9239-3527B8578A00}" name="SAML21_EXT_1" dataDxfId="224"/>
    <tableColumn id="3" xr3:uid="{CF0705C0-83E2-482E-B0D8-65DA55648B68}" name="Notes_EXT1" dataDxfId="223"/>
    <tableColumn id="4" xr3:uid="{9D07647D-483A-4F14-A378-2A56F0349B7A}" name="SAML21_EXT_2" dataDxfId="222"/>
    <tableColumn id="5" xr3:uid="{964929BA-8D29-42DC-834C-EC80FD1C64A4}" name="Notes_EXT2" dataDxfId="221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4738ED0-611B-44B8-B187-BCF99BAB12B3}" name="SAML22" displayName="SAML22" ref="ET22:EX38" totalsRowShown="0" headerRowDxfId="220" dataDxfId="218" headerRowBorderDxfId="219" tableBorderDxfId="217" totalsRowBorderDxfId="216">
  <autoFilter ref="ET22:EX38" xr:uid="{04738ED0-611B-44B8-B187-BCF99BAB12B3}"/>
  <tableColumns count="5">
    <tableColumn id="1" xr3:uid="{90F2369D-9195-4DE3-BB01-9B7D5BA4DDFB}" name="P#" dataDxfId="215"/>
    <tableColumn id="2" xr3:uid="{6550E638-A761-4810-8E97-88E12B89664B}" name="SAML22_EXT_1" dataDxfId="214"/>
    <tableColumn id="3" xr3:uid="{4DAEB3C5-4F76-45A4-ABFB-28D125370C09}" name="Notes_EXT1" dataDxfId="213"/>
    <tableColumn id="4" xr3:uid="{9148595D-0B52-4C22-A93B-67C109C10E43}" name="SAML22_EXT_2" dataDxfId="212"/>
    <tableColumn id="5" xr3:uid="{11B42A74-8DB6-4FD6-981C-4642A6D0EDA2}" name="Notes_EXT2" dataDxfId="211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1E295D1-AA0A-4743-9B53-7BCF337FD437}" name="SAMC21" displayName="SAMC21" ref="EZ1:FD17" totalsRowShown="0" headerRowDxfId="210" dataDxfId="208" headerRowBorderDxfId="209" tableBorderDxfId="207" totalsRowBorderDxfId="206">
  <autoFilter ref="EZ1:FD17" xr:uid="{21E295D1-AA0A-4743-9B53-7BCF337FD437}"/>
  <tableColumns count="5">
    <tableColumn id="1" xr3:uid="{D780CA4A-70FB-46E8-9E47-F021BDC1AA85}" name="P#" dataDxfId="205"/>
    <tableColumn id="2" xr3:uid="{506FD095-618C-44A6-8031-F2131DAEE689}" name="SAMC21_EXT_1" dataDxfId="204"/>
    <tableColumn id="3" xr3:uid="{86536A6C-3DFB-4562-92EC-530310A88511}" name="Notes_EXT1" dataDxfId="203"/>
    <tableColumn id="4" xr3:uid="{73801A4C-6D9C-44BA-B4FC-28BEAD973B0F}" name="SAMC21_EXT_2" dataDxfId="202"/>
    <tableColumn id="5" xr3:uid="{0148460B-7CB8-4BFE-8752-0DFC0E348ED8}" name="Notes_EXT2" dataDxfId="201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2B731D9-0970-4F5D-B02D-77DD45C95BAD}" name="SAME54" displayName="SAME54" ref="EZ22:FD38" totalsRowShown="0" headerRowDxfId="200" dataDxfId="198" headerRowBorderDxfId="199" tableBorderDxfId="197" totalsRowBorderDxfId="196">
  <autoFilter ref="EZ22:FD38" xr:uid="{E2B731D9-0970-4F5D-B02D-77DD45C95BAD}"/>
  <tableColumns count="5">
    <tableColumn id="1" xr3:uid="{EE39800A-10A8-45FB-AB1A-C56711B28E28}" name="P#" dataDxfId="195"/>
    <tableColumn id="2" xr3:uid="{E555535F-A5CC-4522-A749-3807B79517BB}" name="SAME54_EXT_1" dataDxfId="194"/>
    <tableColumn id="3" xr3:uid="{396C1F31-7CE3-4006-AA07-2802E6CD5DEB}" name="Notes_EXT1" dataDxfId="193"/>
    <tableColumn id="4" xr3:uid="{2DFE4AE0-F65D-48ED-BEBB-61B0AE615B27}" name="SAME54_EXT_2" dataDxfId="192"/>
    <tableColumn id="5" xr3:uid="{F4ABB488-AA8F-4137-8407-1E32C731A60C}" name="Notes_EXT2" dataDxfId="191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D44333D2-2FC2-495C-A3F9-46BBB7E45BA8}" name="SAMDA1" displayName="SAMDA1" ref="EN41:ER57" totalsRowShown="0" headerRowDxfId="190" dataDxfId="188" headerRowBorderDxfId="189" tableBorderDxfId="187" totalsRowBorderDxfId="186">
  <autoFilter ref="EN41:ER57" xr:uid="{D44333D2-2FC2-495C-A3F9-46BBB7E45BA8}"/>
  <tableColumns count="5">
    <tableColumn id="1" xr3:uid="{D6400E29-A098-46E6-AE95-486DCF514547}" name="P#" dataDxfId="185"/>
    <tableColumn id="2" xr3:uid="{493D3FCE-2013-44E3-B3D1-BC9899CC297D}" name="SAMDA1_EXT_1" dataDxfId="184"/>
    <tableColumn id="3" xr3:uid="{67ED92BC-9F7D-4303-8234-1BF64D9F010E}" name="Notes_EXT1" dataDxfId="183"/>
    <tableColumn id="4" xr3:uid="{FD0040D4-D76C-4B4B-9596-2130A67D9EF6}" name="SAMDA1_EXT_2" dataDxfId="182"/>
    <tableColumn id="5" xr3:uid="{495BA110-01F0-42F7-9786-C810F6A222B9}" name="Notes_EXT2" dataDxfId="18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020A314-D182-46A5-AC52-6D44BF96F00D}" name="QT7_Xplained_Pro" displayName="QT7_Xplained_Pro" ref="J1:K17" totalsRowShown="0" headerRowDxfId="330" dataDxfId="329">
  <autoFilter ref="J1:K17" xr:uid="{3719C60C-923F-4039-BADB-BFAFDC35DC98}"/>
  <tableColumns count="2">
    <tableColumn id="1" xr3:uid="{A3D62EE3-1217-4789-A17F-A73EAB8A691E}" name="P#" dataDxfId="328"/>
    <tableColumn id="2" xr3:uid="{6783D994-07AD-436F-804C-448ED9C283FF}" name="QT7_Xplained_Pro" dataDxfId="327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8C3CE843-87B9-480B-965E-5834469E3E58}" name="SAML10" displayName="SAML10" ref="ET41:EX57" totalsRowShown="0" headerRowDxfId="180" dataDxfId="178" headerRowBorderDxfId="179" tableBorderDxfId="177" totalsRowBorderDxfId="176">
  <autoFilter ref="ET41:EX57" xr:uid="{8C3CE843-87B9-480B-965E-5834469E3E58}"/>
  <tableColumns count="5">
    <tableColumn id="1" xr3:uid="{1B0BD467-1B52-4946-980F-E85504B3C34E}" name="P#" dataDxfId="175"/>
    <tableColumn id="2" xr3:uid="{3E58108F-3F49-48F3-80B6-C138512203EF}" name="SAML10_EXT_1" dataDxfId="174"/>
    <tableColumn id="3" xr3:uid="{3B791D1A-412D-44C8-947A-820D31E89B07}" name="Notes_EXT1" dataDxfId="173"/>
    <tableColumn id="4" xr3:uid="{3C444F97-B156-4EBC-B093-051B7FC6A55C}" name="SAML10_EXT_2" dataDxfId="172"/>
    <tableColumn id="5" xr3:uid="{878CF686-5870-46D3-8BCB-0BD01E828EEC}" name="Notes_EXT2" dataDxfId="171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67C14DE-E328-4D93-BE00-DDA000DBEBD3}" name="SAML11" displayName="SAML11" ref="EZ41:FD57" totalsRowShown="0" headerRowDxfId="170" dataDxfId="168" headerRowBorderDxfId="169" tableBorderDxfId="167" totalsRowBorderDxfId="166">
  <autoFilter ref="EZ41:FD57" xr:uid="{D67C14DE-E328-4D93-BE00-DDA000DBEBD3}"/>
  <tableColumns count="5">
    <tableColumn id="1" xr3:uid="{8ECD7B66-2E4A-4D5B-89C6-35A1D4872C41}" name="P#" dataDxfId="165"/>
    <tableColumn id="2" xr3:uid="{35458633-BCD2-49FA-8E4A-B633CC32594A}" name="SAML11_EXT_1" dataDxfId="164"/>
    <tableColumn id="3" xr3:uid="{FC7E6001-7E84-4B31-80F2-7E66192462E0}" name="Notes_EXT1" dataDxfId="163"/>
    <tableColumn id="4" xr3:uid="{E5D9597D-0AFF-45FE-9B66-AA3010B0714E}" name="SAML11_EXT_2" dataDxfId="162"/>
    <tableColumn id="5" xr3:uid="{A5F1AE33-DBC9-41BC-B9EF-A8403AA050A5}" name="Notes_EXT2" dataDxfId="161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812E872-7B3D-49B5-9823-C579E410F7B8}" name="PIC32CMLE" displayName="PIC32CMLE" ref="FF1:FJ17" totalsRowShown="0" headerRowDxfId="160" dataDxfId="158" headerRowBorderDxfId="159" tableBorderDxfId="157" totalsRowBorderDxfId="156">
  <autoFilter ref="FF1:FJ17" xr:uid="{0812E872-7B3D-49B5-9823-C579E410F7B8}"/>
  <tableColumns count="5">
    <tableColumn id="1" xr3:uid="{703317BE-5D99-4F92-970E-7EF9D2EA4AB6}" name="P#" dataDxfId="155"/>
    <tableColumn id="2" xr3:uid="{F601EC44-9E7A-4E4C-BB1A-12017153C0E7}" name="PIC32CM LE_EXT1" dataDxfId="154"/>
    <tableColumn id="3" xr3:uid="{93123D91-486C-4107-B1F3-41EF90E7B7A7}" name="Notes_EXT1" dataDxfId="153"/>
    <tableColumn id="4" xr3:uid="{FC1BB818-2619-4A38-996B-F8C46DC70121}" name="PIC32CM LE_EXT_2" dataDxfId="152"/>
    <tableColumn id="5" xr3:uid="{C2E7CE4B-11A5-4BEF-A093-A2AB944B7961}" name="Notes_EXT2" dataDxfId="151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421B2D1-4EC3-40BF-8283-19869EDB2B21}" name="PIC32CMJH" displayName="PIC32CMJH" ref="FF22:FL38" totalsRowShown="0" headerRowDxfId="150" dataDxfId="148" headerRowBorderDxfId="149" tableBorderDxfId="147" totalsRowBorderDxfId="146">
  <autoFilter ref="FF22:FL38" xr:uid="{B421B2D1-4EC3-40BF-8283-19869EDB2B21}"/>
  <tableColumns count="7">
    <tableColumn id="1" xr3:uid="{FE92571D-B276-4F82-9478-FF18F8ED9BEF}" name="P#" dataDxfId="145"/>
    <tableColumn id="2" xr3:uid="{D4D893C6-6D7C-4DD5-AC30-989BACF0664D}" name="PIC32CM JH_EXT_1" dataDxfId="144"/>
    <tableColumn id="3" xr3:uid="{A815ED8E-771B-41B7-9A99-655615441059}" name="Notes_EXT1" dataDxfId="143"/>
    <tableColumn id="4" xr3:uid="{59EBE57C-473F-433C-9EEF-BB4BAC85064B}" name="PIC32CM JH_EXT_22" dataDxfId="142"/>
    <tableColumn id="6" xr3:uid="{3396021A-C5EC-4AAD-A85A-F15F742C43FA}" name="Notes_EXT2" dataDxfId="141"/>
    <tableColumn id="5" xr3:uid="{8DC7C06E-C0E8-4596-A94B-AED6876E6AB3}" name="PIC32CM JH_EXT_32" dataDxfId="140"/>
    <tableColumn id="8" xr3:uid="{E5760BDA-005C-4871-B0EB-2C4076EE775B}" name="Notes_EXT22" dataDxfId="139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CCC34B12-57C5-44F6-947E-A9C90B4120EF}" name="QT1_Selfcap" displayName="QT1_Selfcap" ref="T1:V17" totalsRowShown="0" headerRowDxfId="138" dataDxfId="137">
  <autoFilter ref="T1:V17" xr:uid="{CCC34B12-57C5-44F6-947E-A9C90B4120EF}"/>
  <tableColumns count="3">
    <tableColumn id="1" xr3:uid="{F00D0FBC-CF5B-45E0-AF8C-7A46746D3626}" name="P#" dataDxfId="136"/>
    <tableColumn id="2" xr3:uid="{83541301-7048-420B-B67E-51122A929459}" name="QT1_Self-cap" dataDxfId="135"/>
    <tableColumn id="3" xr3:uid="{178EFA20-224E-4C15-8EAB-E6AE1911E58B}" name="QT1_Self-cap_2" dataDxfId="134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66D0B8B-2597-4E99-B5A4-FD74BF1A1794}" name="QT2_Matrix_Surface" displayName="QT2_Matrix_Surface" ref="AB1:AD17" totalsRowShown="0" headerRowDxfId="133" dataDxfId="132">
  <autoFilter ref="AB1:AD17" xr:uid="{42E813F3-AF60-46F3-B9E1-FB5084FCBCB2}"/>
  <tableColumns count="3">
    <tableColumn id="1" xr3:uid="{AB533603-065F-420C-BDAF-7879BAB48D48}" name="P#" dataDxfId="131"/>
    <tableColumn id="2" xr3:uid="{36EDF447-CD9D-4C9B-85C9-515AD0909A73}" name="QT2_Matrix_Surface" dataDxfId="130"/>
    <tableColumn id="3" xr3:uid="{B050C8B7-3D0F-4C0F-A18C-0819A083D08B}" name="QT2_Matrix_Surface2" dataDxfId="129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83515572-AC80-4A62-A15A-52873B790D2D}" name="QT1_Mutualcap" displayName="QT1_Mutualcap" ref="X1:Z17" totalsRowShown="0" headerRowDxfId="128" dataDxfId="127">
  <autoFilter ref="X1:Z17" xr:uid="{83515572-AC80-4A62-A15A-52873B790D2D}"/>
  <tableColumns count="3">
    <tableColumn id="1" xr3:uid="{20BA59DF-54AF-45FA-8375-D3030D2060D2}" name="P#" dataDxfId="126"/>
    <tableColumn id="2" xr3:uid="{967909B0-C4C5-4738-B3D4-DC61190341BF}" name="QT1_MutualCap" dataDxfId="125"/>
    <tableColumn id="3" xr3:uid="{3F34FEAF-31CF-4A1F-828F-7E4D645BB184}" name="QT1_Mutualcap_2" dataDxfId="124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F925915A-256C-4D4F-A0B2-AC5EB07D5669}" name="PIC16F18076" displayName="PIC16F18076" ref="CN1:CP37" totalsRowShown="0">
  <autoFilter ref="CN1:CP37" xr:uid="{F925915A-256C-4D4F-A0B2-AC5EB07D5669}"/>
  <tableColumns count="3">
    <tableColumn id="1" xr3:uid="{1E4FB4C1-A0C2-4B0C-BB1F-938FEE22F019}" name="P#" dataDxfId="123"/>
    <tableColumn id="2" xr3:uid="{1C9E7224-DB82-44DF-A6FE-20852620E37A}" name="PIC16F18076 " dataDxfId="122"/>
    <tableColumn id="3" xr3:uid="{9F9D27B4-021C-4AE1-9E4D-984C18D568DD}" name="Notes" dataDxfId="121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81E4EA34-C2BB-4F8E-BFC3-C7AF28D1C83B}" name="PIC16F15244" displayName="PIC16F15244" ref="BD1:BF19" totalsRowShown="0" headerRowDxfId="120" dataDxfId="119">
  <autoFilter ref="BD1:BF19" xr:uid="{81E4EA34-C2BB-4F8E-BFC3-C7AF28D1C83B}"/>
  <tableColumns count="3">
    <tableColumn id="1" xr3:uid="{F6CF367B-BF6B-4313-BA85-A1F34BD75A9F}" name="P#" dataDxfId="118"/>
    <tableColumn id="2" xr3:uid="{E1D44817-F94F-4727-B0A5-019ACFF71814}" name="PIC16F15244" dataDxfId="117"/>
    <tableColumn id="5" xr3:uid="{8EAC9857-DAE1-4C5E-83D8-C726DD5B1B25}" name="Notes" dataDxfId="116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D7FDC975-52B3-448B-AE72-202BEF0785DA}" name="dsPIC33CK64MC105" displayName="dsPIC33CK64MC105" ref="CV1:CX45" totalsRowShown="0" headerRowDxfId="115" dataDxfId="114">
  <autoFilter ref="CV1:CX45" xr:uid="{D7FDC975-52B3-448B-AE72-202BEF0785DA}"/>
  <tableColumns count="3">
    <tableColumn id="1" xr3:uid="{361EC51A-8F5D-44FF-9370-93AE86429EA2}" name="P#" dataDxfId="113"/>
    <tableColumn id="2" xr3:uid="{B61D2A3D-D2F2-4A93-B015-8AC5ABF037A2}" name="dsPIC33CK64MC105" dataDxfId="112"/>
    <tableColumn id="3" xr3:uid="{0D1425CF-DE15-4A7E-88AC-572F91DBDF30}" name="Notes" dataDxfId="1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BFCB873-5DAC-422B-B049-A4B5553FC2F5}" name="PIC16F18446" displayName="PIC16F18446" ref="BH1:BJ19" totalsRowShown="0" headerRowDxfId="326" dataDxfId="325">
  <autoFilter ref="BH1:BJ19" xr:uid="{EE7B4A85-5D47-447A-8047-74D7172F8F78}"/>
  <tableColumns count="3">
    <tableColumn id="1" xr3:uid="{595CE6D7-F3F4-4904-B060-DFB570ECF570}" name="P#" dataDxfId="324"/>
    <tableColumn id="2" xr3:uid="{DA87A87B-F681-42A6-A7DD-C5F67A9EB726}" name="PIC16F18446" dataDxfId="323"/>
    <tableColumn id="3" xr3:uid="{79EC5BE7-FF90-4C9A-9C09-42D170F9252C}" name="Notes" dataDxfId="322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D037E8F6-1DE1-478D-BAB9-D088B7020D8A}" name="SAMD21_Cnano" displayName="SAMD21_Cnano" ref="CZ1:DB37" totalsRowShown="0" headerRowDxfId="110" dataDxfId="109">
  <autoFilter ref="CZ1:DB37" xr:uid="{D037E8F6-1DE1-478D-BAB9-D088B7020D8A}"/>
  <tableColumns count="3">
    <tableColumn id="1" xr3:uid="{2A6CEA7B-E682-440D-8181-83BD79D2BB4F}" name="P#" dataDxfId="108"/>
    <tableColumn id="2" xr3:uid="{019DF4C8-66F1-422D-904F-245EBF685916}" name="SAMD21_cnano" dataDxfId="107"/>
    <tableColumn id="3" xr3:uid="{90439C3B-4210-4687-BEAA-ED846E9C5A2D}" name="Notes" dataDxfId="106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4696E6B5-83A3-4D3C-A98C-1DD7804980BA}" name="SAME51_Cnano" displayName="SAME51_Cnano" ref="DD1:DF45" totalsRowShown="0" headerRowDxfId="105" dataDxfId="104">
  <autoFilter ref="DD1:DF45" xr:uid="{4696E6B5-83A3-4D3C-A98C-1DD7804980BA}"/>
  <tableColumns count="3">
    <tableColumn id="1" xr3:uid="{7A6CE4C7-3A82-46D3-8D19-59576D7D6959}" name="P#" dataDxfId="103"/>
    <tableColumn id="2" xr3:uid="{61F0E670-0016-4786-9461-4F9CD4A8B6AC}" name="SAME51_cnano" dataDxfId="102"/>
    <tableColumn id="3" xr3:uid="{45BB1966-B936-460D-8C4A-C51091CA92F7}" name="Notes" dataDxfId="101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5B950F8F-6364-414F-9D50-AB42EDEE36F4}" name="PIC16F17146" displayName="PIC16F17146" ref="DH1:DJ19" totalsRowShown="0" headerRowDxfId="100" headerRowBorderDxfId="99" tableBorderDxfId="98" totalsRowBorderDxfId="97">
  <autoFilter ref="DH1:DJ19" xr:uid="{66B4D854-CBFF-4ABB-933A-9C159B0A946B}"/>
  <tableColumns count="3">
    <tableColumn id="1" xr3:uid="{268EA1C1-5BCB-4029-A03E-E122B1A6FAB0}" name="P#" dataDxfId="96"/>
    <tableColumn id="2" xr3:uid="{CE49DDA1-E29D-462E-9095-CD07B8B9278C}" name="PIC16F17146" dataDxfId="95"/>
    <tableColumn id="3" xr3:uid="{7B597FC0-2ECA-43DF-B2EF-361869D31E08}" name="Notes" dataDxfId="94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120A045-F0B5-4072-A1F5-1FAE0EA291B6}" name="PIC18F16Q20" displayName="PIC18F16Q20" ref="DL1:DN19" totalsRowShown="0" headerRowDxfId="93" dataDxfId="92">
  <autoFilter ref="DL1:DN19" xr:uid="{88CBB509-0627-408B-A6A0-03A91E2DF5BE}"/>
  <tableColumns count="3">
    <tableColumn id="1" xr3:uid="{7BFCC8FE-0A7D-4953-815C-374AD5DB0770}" name="P#" dataDxfId="91"/>
    <tableColumn id="2" xr3:uid="{9376758C-B10E-48DA-B586-4B5F01DF2B5C}" name="PIC18F16Q20" dataDxfId="90"/>
    <tableColumn id="3" xr3:uid="{8F9BF16D-BE71-4AB5-BB6E-1604F9D4AEEF}" name="Notes" dataDxfId="89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1F692B24-0A38-4B60-94E1-D91B915992E7}" name="PIC18F56Q71" displayName="PIC18F56Q71" ref="DP1:DR45" totalsRowShown="0" headerRowDxfId="88">
  <autoFilter ref="DP1:DR45" xr:uid="{7629CAC9-7038-4520-B162-3494B90A9EB6}"/>
  <tableColumns count="3">
    <tableColumn id="1" xr3:uid="{12C09EAF-D55B-471E-A7F4-3B9DEC144BD6}" name="P#" dataDxfId="87"/>
    <tableColumn id="2" xr3:uid="{134E8999-0E86-48AE-B3B7-1A484FE0D81A}" name="PIC18F56Q71" dataDxfId="86"/>
    <tableColumn id="3" xr3:uid="{E811533D-9625-4C2B-9B64-E7A67D4F33F2}" name="Notes" dataDxfId="85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CAB9C7F-EE27-4F23-99C0-BF00728E3E80}" name="PIC18F56Q24" displayName="PIC18F56Q24" ref="DT1:DV45" totalsRowShown="0" headerRowDxfId="84">
  <autoFilter ref="DT1:DV45" xr:uid="{61C7A05D-B56B-4348-9B7E-75866528D573}"/>
  <tableColumns count="3">
    <tableColumn id="1" xr3:uid="{5A7C2359-C54B-474A-B1C6-52A196DBA945}" name="P#" dataDxfId="83"/>
    <tableColumn id="2" xr3:uid="{6441EAAE-EFF9-465A-BD3C-DB3B367D2B45}" name="PIC18F56Q24" dataDxfId="82"/>
    <tableColumn id="3" xr3:uid="{5BDC2BBA-3BF5-4490-BD72-C45281D563C4}" name="Notes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9DE8401-04ED-4531-8F66-CC795D60843F}" name="PIC16F13145" displayName="PIC16F13145" ref="DX1:DZ19" totalsRowShown="0" headerRowDxfId="81" dataDxfId="80">
  <autoFilter ref="DX1:DZ19" xr:uid="{4952691F-4324-4CFB-9A56-3E561F1E98F2}"/>
  <tableColumns count="3">
    <tableColumn id="1" xr3:uid="{7AE57D7E-FCDE-4B14-B93D-78D134FA75EF}" name="P#" dataDxfId="79"/>
    <tableColumn id="2" xr3:uid="{0531DF23-11C4-4CB1-85E4-5E4F32F94BE9}" name="PIC16F13145" dataDxfId="78"/>
    <tableColumn id="3" xr3:uid="{EF8C8378-1076-47B7-85BB-06F8AF921AB2}" name="Notes" dataDxfId="77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8C9FA4AB-D77F-4743-840F-F8731AC9EF27}" name="PIC32CXSG41" displayName="PIC32CXSG41" ref="FN1:FR17" totalsRowShown="0" headerRowDxfId="76" dataDxfId="74" headerRowBorderDxfId="75" tableBorderDxfId="73" totalsRowBorderDxfId="72">
  <autoFilter ref="FN1:FR17" xr:uid="{3A9DAF28-2FB2-4A21-B388-6F65786384C5}"/>
  <tableColumns count="5">
    <tableColumn id="1" xr3:uid="{8A1CDA23-50CD-4D28-AB95-0F3619A057D5}" name="P#" dataDxfId="71"/>
    <tableColumn id="2" xr3:uid="{F2DCA457-BE74-4EA7-B862-7C873023AE00}" name="PIC32CXSG41_EXT_1" dataDxfId="70"/>
    <tableColumn id="3" xr3:uid="{0F3F9982-0D0F-4352-BFEF-77F737925AEF}" name="Notes_EXT1" dataDxfId="69"/>
    <tableColumn id="4" xr3:uid="{0F64EA6D-6263-4FB2-B7A2-2849A6A7B8C5}" name="PIC32CXSG41_EXT_2" dataDxfId="68"/>
    <tableColumn id="5" xr3:uid="{60785756-58A8-4528-8059-EC152CF40EA9}" name="Notes_EXT2" dataDxfId="67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7453B195-9241-43A1-A398-C460D59EB8DD}" name="PIC32CXSG61" displayName="PIC32CXSG61" ref="FN22:FR38" totalsRowShown="0" headerRowDxfId="66" dataDxfId="64" headerRowBorderDxfId="65" tableBorderDxfId="63" totalsRowBorderDxfId="62">
  <autoFilter ref="FN22:FR38" xr:uid="{2C52FB1C-BD66-4F0E-AF54-F3B7A8374B3A}"/>
  <tableColumns count="5">
    <tableColumn id="1" xr3:uid="{19D7A6EC-178B-440F-B02D-97B0124A2BB1}" name="P#" dataDxfId="61"/>
    <tableColumn id="2" xr3:uid="{A3E0E0D6-792B-4783-ABCB-B7F7BC46215B}" name="PIC32CXSG61_EXT_1" dataDxfId="60"/>
    <tableColumn id="3" xr3:uid="{F059298A-A7F1-4C6C-98BD-9C3A73556C31}" name="Notes_EXT1" dataDxfId="59"/>
    <tableColumn id="4" xr3:uid="{63BA9CEE-2F2F-4CB5-B049-A4CBFB5760AD}" name="PIC32CXSG61_EXT_2" dataDxfId="58"/>
    <tableColumn id="5" xr3:uid="{D91C2BBD-40FB-443B-BEB8-9F73819AD311}" name="Notes_EXT2" dataDxfId="57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AB2AC5-7CB8-410A-8B99-59AA76E75B43}" name="SAMC21N" displayName="SAMC21N" ref="FT1:FX17" totalsRowShown="0" headerRowDxfId="56" dataDxfId="54" headerRowBorderDxfId="55" tableBorderDxfId="53" totalsRowBorderDxfId="52">
  <autoFilter ref="FT1:FX17" xr:uid="{8279CBB0-EE80-4168-BD33-EFA1497CB0A6}"/>
  <tableColumns count="5">
    <tableColumn id="1" xr3:uid="{099BC606-8AEB-4A59-9643-554D36363FD5}" name="P#" dataDxfId="51"/>
    <tableColumn id="2" xr3:uid="{F9379A17-91AB-4935-B1D2-62767E5CCAB8}" name="ATSAMC21N_EXT_1" dataDxfId="50"/>
    <tableColumn id="3" xr3:uid="{62C7A8D9-12A7-464B-948E-825479795286}" name="Notes_EXT1" dataDxfId="49"/>
    <tableColumn id="4" xr3:uid="{DCB1D1F2-61D0-46BE-9A83-BF6732F9E02C}" name="ATSAMC21N_EXT_2" dataDxfId="48"/>
    <tableColumn id="5" xr3:uid="{60A5DF36-D0B2-4A09-A666-42FA1BF8BE24}" name="Notes_EXT2" dataDxfId="4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2FC9911-B41D-4A45-8038-F94A17C60588}" name="T10_Xplained_Pro" displayName="T10_Xplained_Pro" ref="M1:O17" totalsRowShown="0" headerRowDxfId="321" dataDxfId="320">
  <autoFilter ref="M1:O17" xr:uid="{9AFA48C5-416D-4E8F-AEFC-83A2637201DF}"/>
  <tableColumns count="3">
    <tableColumn id="1" xr3:uid="{FA0BDAA7-1BA6-4BB0-ADE2-4D4C140B1E40}" name="P#" dataDxfId="319"/>
    <tableColumn id="2" xr3:uid="{9676D1CD-0D85-49F0-89DA-A31698138938}" name="T10_Xplained_Pro" dataDxfId="318"/>
    <tableColumn id="3" xr3:uid="{78C0E72E-76B3-4D5D-A85C-651ABE10A2DF}" name="T10_Xplained_Pro2" dataDxfId="317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FB768357-E1F2-45FB-9916-9EA13EEF0D88}" name="ATSAME54_ULTRA" displayName="ATSAME54_ULTRA" ref="FT22:FX38" totalsRowShown="0" headerRowDxfId="46" dataDxfId="44" headerRowBorderDxfId="45" tableBorderDxfId="43" totalsRowBorderDxfId="42">
  <autoFilter ref="FT22:FX38" xr:uid="{C32A1E00-8B12-41E2-944A-67E5A5288FA8}"/>
  <tableColumns count="5">
    <tableColumn id="1" xr3:uid="{9F868766-D805-4A7A-B6E5-0A70F410377C}" name="P#" dataDxfId="41"/>
    <tableColumn id="2" xr3:uid="{F814B6BD-F7F4-4157-A2D4-119396000D64}" name="ATSAME54_ULTRA_EXT_1" dataDxfId="40"/>
    <tableColumn id="3" xr3:uid="{9E097F94-81F4-49F9-8BFF-74D476D8E0DA}" name="Notes_EXT1" dataDxfId="39"/>
    <tableColumn id="4" xr3:uid="{9B26E953-FFD9-47F1-8A9C-73E3D709C724}" name="ATSAME54_ULTRA__EXT_2" dataDxfId="38"/>
    <tableColumn id="5" xr3:uid="{79D8B895-7CA7-42C5-9360-48B8A09E016E}" name="Notes_EXT2" dataDxfId="37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719C4B3-B74E-4DA9-BFC8-349BFD9E00BF}" name="SAMD11" displayName="SAMD11" ref="FZ1:GB17" totalsRowShown="0" headerRowDxfId="36" headerRowBorderDxfId="35" tableBorderDxfId="34" totalsRowBorderDxfId="33">
  <autoFilter ref="FZ1:GB17" xr:uid="{B5A61357-B0D7-49E1-BB03-AD7080C8BD5B}"/>
  <tableColumns count="3">
    <tableColumn id="1" xr3:uid="{A992BB1E-C232-4596-BCA8-FA2E80DA54C3}" name="P#" dataDxfId="32"/>
    <tableColumn id="2" xr3:uid="{FCCD881A-514B-449D-B973-E1DF3E333F78}" name="ATSAMD11_EXT_1" dataDxfId="31"/>
    <tableColumn id="3" xr3:uid="{B559C992-019C-4F0D-A592-B6C30D0D25ED}" name="Notes_EXT1" dataDxfId="30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8B00C39D-D8BE-49F6-9D1C-500376CB170A}" name="ATmega324PB" displayName="ATmega324PB" ref="FZ22:GB38" totalsRowShown="0" headerRowDxfId="29" headerRowBorderDxfId="28" tableBorderDxfId="27" totalsRowBorderDxfId="26">
  <autoFilter ref="FZ22:GB38" xr:uid="{B10CBB9C-9B7E-465C-B22D-51CDC2DF2CF8}"/>
  <tableColumns count="3">
    <tableColumn id="1" xr3:uid="{8CF1C546-76F6-4ACB-B7E6-598D10F2091A}" name="P#" dataDxfId="25"/>
    <tableColumn id="2" xr3:uid="{267B8738-31E8-4DFA-809D-126959018A14}" name="ATmega324PB_EXT_1" dataDxfId="24"/>
    <tableColumn id="3" xr3:uid="{DCD2E1F7-9127-444E-8B27-43B5F19886F0}" name="Notes_EXT1" dataDxfId="23"/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E09643A1-6F33-4B9B-BBB6-957E53469300}" name="ATtiny817" displayName="ATtiny817" ref="FZ40:GB56" totalsRowShown="0" headerRowDxfId="22" headerRowBorderDxfId="21" tableBorderDxfId="20" totalsRowBorderDxfId="19">
  <autoFilter ref="FZ40:GB56" xr:uid="{6A51DF7E-B53D-4F0E-B193-97994883A30F}"/>
  <tableColumns count="3">
    <tableColumn id="1" xr3:uid="{86A438D6-F74E-4809-B0BC-FDF09C87DEA2}" name="P#" dataDxfId="18"/>
    <tableColumn id="2" xr3:uid="{7268F266-6D99-4790-93D3-4E116E65836A}" name="ATtiny817_Xpro" dataDxfId="17"/>
    <tableColumn id="3" xr3:uid="{EA5FD2C6-FEC8-4682-9AD5-E81CCD464352}" name="Notes_EXT1" dataDxfId="16"/>
  </tableColumns>
  <tableStyleInfo name="TableStyleMedium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B04EDE9-2397-4D4C-88C6-79CEB0594FE4}" name="ATtiny3217_Xpro" displayName="ATtiny3217_Xpro" ref="FZ58:GB74" totalsRowShown="0" headerRowDxfId="15" headerRowBorderDxfId="14" tableBorderDxfId="13" totalsRowBorderDxfId="12">
  <autoFilter ref="FZ58:GB74" xr:uid="{F63E5741-5EF3-404A-BC07-4AC4E8A869AC}"/>
  <tableColumns count="3">
    <tableColumn id="1" xr3:uid="{8AD2FC02-AEB1-4FDD-8518-50B3F3365A08}" name="P#" dataDxfId="11"/>
    <tableColumn id="2" xr3:uid="{B0DCD292-237D-4420-8754-698BF3202F8C}" name="ATtiny3217_Xpro" dataDxfId="10"/>
    <tableColumn id="3" xr3:uid="{ECB1BC9A-6A93-41FD-96CC-533FBABAB859}" name="Notes_EXT1" dataDxfId="9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7F067DA-E821-4333-BAF1-8FC11BF75FB8}" name="PIC16F15276" displayName="PIC16F15276" ref="EB1:ED37" totalsRowShown="0">
  <autoFilter ref="EB1:ED37" xr:uid="{E7C7AC77-8CC6-42BD-B691-50F58B8CF4C8}"/>
  <tableColumns count="3">
    <tableColumn id="1" xr3:uid="{85A9DAF6-5661-4396-BC8B-1953C1CA64B9}" name="P#" dataDxfId="8"/>
    <tableColumn id="2" xr3:uid="{4957F47C-B41A-4269-AD79-A3060F57E36C}" name="PIC16F15276" dataDxfId="7"/>
    <tableColumn id="3" xr3:uid="{697A7B19-0BCA-4DE5-9D31-1EC98D3A5B7B}" name="Notes" dataDxfId="6"/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4F55564B-2BE2-472E-9559-B636363B09D3}" name="PIC32CMJH01" displayName="PIC32CMJH01" ref="EF1:EH37" totalsRowShown="0">
  <autoFilter ref="EF1:EH37" xr:uid="{4F55564B-2BE2-472E-9559-B636363B09D3}"/>
  <tableColumns count="3">
    <tableColumn id="1" xr3:uid="{7C572A6F-52BF-4BBE-9372-55EDDAF0D59F}" name="P#" dataDxfId="5"/>
    <tableColumn id="2" xr3:uid="{6BDA23EF-BB2F-4818-8E2F-FE520445952D}" name="PIC32CMJH01" dataDxfId="4"/>
    <tableColumn id="3" xr3:uid="{A085C6E4-5D41-4D08-A0D9-1524A14070FF}" name="Notes" dataDxfId="3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D661A22D-D8EF-49CA-9B55-9FDE33A12F19}" name="PIC32CMLS00" displayName="PIC32CMLS00" ref="EJ1:EL37" totalsRowShown="0">
  <autoFilter ref="EJ1:EL37" xr:uid="{D661A22D-D8EF-49CA-9B55-9FDE33A12F19}"/>
  <tableColumns count="3">
    <tableColumn id="1" xr3:uid="{274B7FB7-3C0D-4A4D-8119-5444E21C8A0A}" name="P#" dataDxfId="2"/>
    <tableColumn id="2" xr3:uid="{00418058-ED26-4026-846A-4DC3C3B03031}" name="PIC32CMLS00" dataDxfId="1"/>
    <tableColumn id="3" xr3:uid="{8DE542D6-FC26-4BC0-ADEA-AA3F40874F23}" name="Notes" dataDxfId="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1C1FA25-7F18-4B19-BDCD-A2CF574B4278}" name="EXT" displayName="EXT" ref="G1:H13" totalsRowShown="0" headerRowDxfId="316" tableBorderDxfId="315">
  <autoFilter ref="G1:H13" xr:uid="{EE241C08-9D21-402B-9A62-014C5B1DAB8E}"/>
  <tableColumns count="2">
    <tableColumn id="1" xr3:uid="{6DB06F30-C335-44C8-9F87-01CB417B8BA6}" name="Extension Boards" dataDxfId="314" dataCellStyle="Hyperlink"/>
    <tableColumn id="2" xr3:uid="{E18E7265-8871-47CB-AC37-D460503104F7}" name="EXT" dataDxfId="31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54AC98-1B64-4AC5-B87F-CB8158A39D2F}" name="PIC18F16Q40" displayName="PIC18F16Q40" ref="BL1:BN19" totalsRowShown="0">
  <autoFilter ref="BL1:BN19" xr:uid="{9E8A4970-D5FA-4029-8D63-B28675EFD853}"/>
  <tableColumns count="3">
    <tableColumn id="1" xr3:uid="{BEF2E619-1A1B-4C56-9CDC-DA557BB265C6}" name="P#"/>
    <tableColumn id="2" xr3:uid="{85A892E7-B53E-4BD6-8408-DDD7B48B48AE}" name="PIC18F16Q40" dataDxfId="312"/>
    <tableColumn id="3" xr3:uid="{DAC59010-150D-4F1C-BDE3-F3C72362E2F4}" name="Notes" dataDxfId="31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06880C0-5D55-4119-805B-E8430C787E0A}" name="PIC18F16Q41" displayName="PIC18F16Q41" ref="BP1:BR19" totalsRowShown="0">
  <autoFilter ref="BP1:BR19" xr:uid="{7EF23208-2C21-4067-9CDD-488ECBCC2F11}"/>
  <tableColumns count="3">
    <tableColumn id="1" xr3:uid="{747F7ED7-16AA-4329-B89E-93EDFD423109}" name="P#" dataDxfId="310"/>
    <tableColumn id="2" xr3:uid="{E60C1A63-8BEB-49F7-9B10-6BB8F3C4DAD1}" name="PIC18F16Q41 " dataDxfId="309"/>
    <tableColumn id="3" xr3:uid="{2AB615A7-4C26-46EC-99DA-41D8CF6D2D6D}" name="Notes" dataDxfId="30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4B7908B-6BF9-4AC3-9B6C-C1F7F2E43087}" name="PIC18F47K42" displayName="PIC18F47K42" ref="BT1:BV37" totalsRowShown="0" headerRowDxfId="307" dataDxfId="306">
  <autoFilter ref="BT1:BV37" xr:uid="{BA882C15-09DA-494D-A9B6-787FC3545AAC}"/>
  <tableColumns count="3">
    <tableColumn id="1" xr3:uid="{BEBD8370-FC83-4DDE-A47C-2DEB4E8AD0E4}" name="P#" dataDxfId="305"/>
    <tableColumn id="2" xr3:uid="{FEB3DC09-DB32-443A-BC62-3C8B04289C97}" name="PIC18F47K42" dataDxfId="304"/>
    <tableColumn id="3" xr3:uid="{5D64BF86-C838-4BD1-91CD-0C91B0CA0361}" name="Notes" dataDxfId="30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icrochip.com/en-us/development-tool/ATSAMD20-XPRO" TargetMode="External"/><Relationship Id="rId21" Type="http://schemas.openxmlformats.org/officeDocument/2006/relationships/hyperlink" Target="https://www.microchip.com/DevelopmentTools/ProductDetails/PartNO/DM182030" TargetMode="External"/><Relationship Id="rId42" Type="http://schemas.openxmlformats.org/officeDocument/2006/relationships/hyperlink" Target="https://www.microchip.com/en-us/development-tool/atsamc21n-xpro" TargetMode="External"/><Relationship Id="rId47" Type="http://schemas.openxmlformats.org/officeDocument/2006/relationships/hyperlink" Target="https://www.microchip.com/en-us/development-tool/attiny817-xpro" TargetMode="External"/><Relationship Id="rId63" Type="http://schemas.openxmlformats.org/officeDocument/2006/relationships/table" Target="../tables/table9.xml"/><Relationship Id="rId68" Type="http://schemas.openxmlformats.org/officeDocument/2006/relationships/table" Target="../tables/table14.xml"/><Relationship Id="rId84" Type="http://schemas.openxmlformats.org/officeDocument/2006/relationships/table" Target="../tables/table30.xml"/><Relationship Id="rId89" Type="http://schemas.openxmlformats.org/officeDocument/2006/relationships/table" Target="../tables/table35.xml"/><Relationship Id="rId16" Type="http://schemas.openxmlformats.org/officeDocument/2006/relationships/hyperlink" Target="https://www.microchip.com/developmenttools/ProductDetails/ATQT4-XPRO" TargetMode="External"/><Relationship Id="rId107" Type="http://schemas.openxmlformats.org/officeDocument/2006/relationships/table" Target="../tables/table53.xml"/><Relationship Id="rId11" Type="http://schemas.openxmlformats.org/officeDocument/2006/relationships/hyperlink" Target="https://www.microchip.com/DevelopmentTools/ProductDetails/PartNO/DM182030" TargetMode="External"/><Relationship Id="rId32" Type="http://schemas.openxmlformats.org/officeDocument/2006/relationships/hyperlink" Target="https://www.microchip.com/en-us/development-tool/atsaml21-xpro-b" TargetMode="External"/><Relationship Id="rId37" Type="http://schemas.openxmlformats.org/officeDocument/2006/relationships/hyperlink" Target="https://www.microchip.com/en-us/development-tool/ev73t25a" TargetMode="External"/><Relationship Id="rId53" Type="http://schemas.openxmlformats.org/officeDocument/2006/relationships/printerSettings" Target="../printerSettings/printerSettings3.bin"/><Relationship Id="rId58" Type="http://schemas.openxmlformats.org/officeDocument/2006/relationships/table" Target="../tables/table4.xml"/><Relationship Id="rId74" Type="http://schemas.openxmlformats.org/officeDocument/2006/relationships/table" Target="../tables/table20.xml"/><Relationship Id="rId79" Type="http://schemas.openxmlformats.org/officeDocument/2006/relationships/table" Target="../tables/table25.xml"/><Relationship Id="rId102" Type="http://schemas.openxmlformats.org/officeDocument/2006/relationships/table" Target="../tables/table48.xml"/><Relationship Id="rId5" Type="http://schemas.openxmlformats.org/officeDocument/2006/relationships/hyperlink" Target="https://www.microchip.com/developmenttools/ProductDetails/ATQT2-XPRO" TargetMode="External"/><Relationship Id="rId90" Type="http://schemas.openxmlformats.org/officeDocument/2006/relationships/table" Target="../tables/table36.xml"/><Relationship Id="rId95" Type="http://schemas.openxmlformats.org/officeDocument/2006/relationships/table" Target="../tables/table41.xml"/><Relationship Id="rId22" Type="http://schemas.openxmlformats.org/officeDocument/2006/relationships/hyperlink" Target="https://www.microchip.com/en-us/product/dspic33ck64mc105" TargetMode="External"/><Relationship Id="rId27" Type="http://schemas.openxmlformats.org/officeDocument/2006/relationships/hyperlink" Target="https://www.microchip.com/en-us/development-tool/ATSAMDA1-XPRO" TargetMode="External"/><Relationship Id="rId43" Type="http://schemas.openxmlformats.org/officeDocument/2006/relationships/hyperlink" Target="https://www.microchip.com/en-us/development-tool/ev06x38a" TargetMode="External"/><Relationship Id="rId48" Type="http://schemas.openxmlformats.org/officeDocument/2006/relationships/hyperlink" Target="https://www.microchip.com/en-us/development-tool/attiny3217-xpro" TargetMode="External"/><Relationship Id="rId64" Type="http://schemas.openxmlformats.org/officeDocument/2006/relationships/table" Target="../tables/table10.xml"/><Relationship Id="rId69" Type="http://schemas.openxmlformats.org/officeDocument/2006/relationships/table" Target="../tables/table15.xml"/><Relationship Id="rId80" Type="http://schemas.openxmlformats.org/officeDocument/2006/relationships/table" Target="../tables/table26.xml"/><Relationship Id="rId85" Type="http://schemas.openxmlformats.org/officeDocument/2006/relationships/table" Target="../tables/table31.xml"/><Relationship Id="rId12" Type="http://schemas.openxmlformats.org/officeDocument/2006/relationships/hyperlink" Target="https://www.microchip.com/developmenttools/ProductDetails/AC89D55A" TargetMode="External"/><Relationship Id="rId17" Type="http://schemas.openxmlformats.org/officeDocument/2006/relationships/hyperlink" Target="https://www.microchip.com/developmenttools/ProductDetails/ATQT3-XPRO" TargetMode="External"/><Relationship Id="rId33" Type="http://schemas.openxmlformats.org/officeDocument/2006/relationships/hyperlink" Target="https://www.microchip.com/en-us/development-tool/atsaml22-xpro-b" TargetMode="External"/><Relationship Id="rId38" Type="http://schemas.openxmlformats.org/officeDocument/2006/relationships/hyperlink" Target="https://www.microchip.com/en-us/development-tool/ev01g21a" TargetMode="External"/><Relationship Id="rId59" Type="http://schemas.openxmlformats.org/officeDocument/2006/relationships/table" Target="../tables/table5.xml"/><Relationship Id="rId103" Type="http://schemas.openxmlformats.org/officeDocument/2006/relationships/table" Target="../tables/table49.xml"/><Relationship Id="rId108" Type="http://schemas.openxmlformats.org/officeDocument/2006/relationships/table" Target="../tables/table54.xml"/><Relationship Id="rId54" Type="http://schemas.openxmlformats.org/officeDocument/2006/relationships/drawing" Target="../drawings/drawing3.xml"/><Relationship Id="rId70" Type="http://schemas.openxmlformats.org/officeDocument/2006/relationships/table" Target="../tables/table16.xml"/><Relationship Id="rId75" Type="http://schemas.openxmlformats.org/officeDocument/2006/relationships/table" Target="../tables/table21.xml"/><Relationship Id="rId91" Type="http://schemas.openxmlformats.org/officeDocument/2006/relationships/table" Target="../tables/table37.xml"/><Relationship Id="rId96" Type="http://schemas.openxmlformats.org/officeDocument/2006/relationships/table" Target="../tables/table42.xml"/><Relationship Id="rId1" Type="http://schemas.openxmlformats.org/officeDocument/2006/relationships/hyperlink" Target="https://www.microchip.com/DevelopmentTools/ProductDetails/PartNO/DM164144" TargetMode="External"/><Relationship Id="rId6" Type="http://schemas.openxmlformats.org/officeDocument/2006/relationships/hyperlink" Target="https://www.microchip.com/DevelopmentTools/ProductDetails/PartNO/EV70C97A" TargetMode="External"/><Relationship Id="rId15" Type="http://schemas.openxmlformats.org/officeDocument/2006/relationships/hyperlink" Target="https://www.microchip.com/developmenttools/ProductDetails/ATQT5-XPRO" TargetMode="External"/><Relationship Id="rId23" Type="http://schemas.openxmlformats.org/officeDocument/2006/relationships/hyperlink" Target="https://www.microchip.com/en-us/development-tool/DM320119" TargetMode="External"/><Relationship Id="rId28" Type="http://schemas.openxmlformats.org/officeDocument/2006/relationships/hyperlink" Target="https://www.microchip.com/en-us/development-tool/ATSAMC21-XPRO" TargetMode="External"/><Relationship Id="rId36" Type="http://schemas.openxmlformats.org/officeDocument/2006/relationships/hyperlink" Target="https://www.microchip.com/en-us/development-tool/ev72j15a" TargetMode="External"/><Relationship Id="rId49" Type="http://schemas.openxmlformats.org/officeDocument/2006/relationships/hyperlink" Target="https://www.microchip.com/en-us/development-tool/atsamha1g16a-xpro" TargetMode="External"/><Relationship Id="rId57" Type="http://schemas.openxmlformats.org/officeDocument/2006/relationships/table" Target="../tables/table3.xml"/><Relationship Id="rId106" Type="http://schemas.openxmlformats.org/officeDocument/2006/relationships/table" Target="../tables/table52.xml"/><Relationship Id="rId10" Type="http://schemas.openxmlformats.org/officeDocument/2006/relationships/hyperlink" Target="https://www.microchip.com/DevelopmentTools/ProductDetails/PartNO/DM164150" TargetMode="External"/><Relationship Id="rId31" Type="http://schemas.openxmlformats.org/officeDocument/2006/relationships/hyperlink" Target="https://www.microchip.com/en-us/development-tool/dm320205" TargetMode="External"/><Relationship Id="rId44" Type="http://schemas.openxmlformats.org/officeDocument/2006/relationships/hyperlink" Target="https://www.microchip.com/en-us/development-tool/ev09h35a" TargetMode="External"/><Relationship Id="rId52" Type="http://schemas.openxmlformats.org/officeDocument/2006/relationships/hyperlink" Target="https://www.microchip.com/en-us/development-tool/EV41C56A" TargetMode="External"/><Relationship Id="rId60" Type="http://schemas.openxmlformats.org/officeDocument/2006/relationships/table" Target="../tables/table6.xml"/><Relationship Id="rId65" Type="http://schemas.openxmlformats.org/officeDocument/2006/relationships/table" Target="../tables/table11.xml"/><Relationship Id="rId73" Type="http://schemas.openxmlformats.org/officeDocument/2006/relationships/table" Target="../tables/table19.xml"/><Relationship Id="rId78" Type="http://schemas.openxmlformats.org/officeDocument/2006/relationships/table" Target="../tables/table24.xml"/><Relationship Id="rId81" Type="http://schemas.openxmlformats.org/officeDocument/2006/relationships/table" Target="../tables/table27.xml"/><Relationship Id="rId86" Type="http://schemas.openxmlformats.org/officeDocument/2006/relationships/table" Target="../tables/table32.xml"/><Relationship Id="rId94" Type="http://schemas.openxmlformats.org/officeDocument/2006/relationships/table" Target="../tables/table40.xml"/><Relationship Id="rId99" Type="http://schemas.openxmlformats.org/officeDocument/2006/relationships/table" Target="../tables/table45.xml"/><Relationship Id="rId101" Type="http://schemas.openxmlformats.org/officeDocument/2006/relationships/table" Target="../tables/table47.xml"/><Relationship Id="rId4" Type="http://schemas.openxmlformats.org/officeDocument/2006/relationships/hyperlink" Target="https://www.microchip.com/developmenttools/ProductDetails/AC47H23A" TargetMode="External"/><Relationship Id="rId9" Type="http://schemas.openxmlformats.org/officeDocument/2006/relationships/hyperlink" Target="https://www.microchip.com/DevelopmentTools/ProductDetails/PartNO/DM182029" TargetMode="External"/><Relationship Id="rId13" Type="http://schemas.openxmlformats.org/officeDocument/2006/relationships/hyperlink" Target="https://www.microchip.com/developmenttools/ProductDetails/AC164161" TargetMode="External"/><Relationship Id="rId18" Type="http://schemas.openxmlformats.org/officeDocument/2006/relationships/hyperlink" Target="https://www.microchip.com/DevelopmentTools/ProductDetails/PartNO/DM164151" TargetMode="External"/><Relationship Id="rId39" Type="http://schemas.openxmlformats.org/officeDocument/2006/relationships/hyperlink" Target="https://www.microchip.com/en-us/development-tool/ev01e86a" TargetMode="External"/><Relationship Id="rId109" Type="http://schemas.openxmlformats.org/officeDocument/2006/relationships/table" Target="../tables/table55.xml"/><Relationship Id="rId34" Type="http://schemas.openxmlformats.org/officeDocument/2006/relationships/hyperlink" Target="https://www.microchip.com/en-us/development-tool/EV80P12A" TargetMode="External"/><Relationship Id="rId50" Type="http://schemas.openxmlformats.org/officeDocument/2006/relationships/hyperlink" Target="https://www.microchip.com/en-us/development-tool/ev35f40a" TargetMode="External"/><Relationship Id="rId55" Type="http://schemas.openxmlformats.org/officeDocument/2006/relationships/table" Target="../tables/table1.xml"/><Relationship Id="rId76" Type="http://schemas.openxmlformats.org/officeDocument/2006/relationships/table" Target="../tables/table22.xml"/><Relationship Id="rId97" Type="http://schemas.openxmlformats.org/officeDocument/2006/relationships/table" Target="../tables/table43.xml"/><Relationship Id="rId104" Type="http://schemas.openxmlformats.org/officeDocument/2006/relationships/table" Target="../tables/table50.xml"/><Relationship Id="rId7" Type="http://schemas.openxmlformats.org/officeDocument/2006/relationships/hyperlink" Target="https://www.microchip.com/DevelopmentTools/ProductDetails/PartNO/EV26Q64A" TargetMode="External"/><Relationship Id="rId71" Type="http://schemas.openxmlformats.org/officeDocument/2006/relationships/table" Target="../tables/table17.xml"/><Relationship Id="rId92" Type="http://schemas.openxmlformats.org/officeDocument/2006/relationships/table" Target="../tables/table38.xml"/><Relationship Id="rId2" Type="http://schemas.openxmlformats.org/officeDocument/2006/relationships/hyperlink" Target="https://www.microchip.com/DevelopmentTools/ProductDetails/PartNO/EV50J96A" TargetMode="External"/><Relationship Id="rId29" Type="http://schemas.openxmlformats.org/officeDocument/2006/relationships/hyperlink" Target="https://www.microchip.com/en-us/development-tool/atsame54-xpro" TargetMode="External"/><Relationship Id="rId24" Type="http://schemas.openxmlformats.org/officeDocument/2006/relationships/hyperlink" Target="https://www.microchip.com/en-us/development-tool/EV76S68A" TargetMode="External"/><Relationship Id="rId40" Type="http://schemas.openxmlformats.org/officeDocument/2006/relationships/hyperlink" Target="https://www.microchip.com/en-us/development-tool/ev06m52a" TargetMode="External"/><Relationship Id="rId45" Type="http://schemas.openxmlformats.org/officeDocument/2006/relationships/hyperlink" Target="https://www.microchip.com/en-us/development-tool/dm320210" TargetMode="External"/><Relationship Id="rId66" Type="http://schemas.openxmlformats.org/officeDocument/2006/relationships/table" Target="../tables/table12.xml"/><Relationship Id="rId87" Type="http://schemas.openxmlformats.org/officeDocument/2006/relationships/table" Target="../tables/table33.xml"/><Relationship Id="rId110" Type="http://schemas.openxmlformats.org/officeDocument/2006/relationships/table" Target="../tables/table56.xml"/><Relationship Id="rId61" Type="http://schemas.openxmlformats.org/officeDocument/2006/relationships/table" Target="../tables/table7.xml"/><Relationship Id="rId82" Type="http://schemas.openxmlformats.org/officeDocument/2006/relationships/table" Target="../tables/table28.xml"/><Relationship Id="rId19" Type="http://schemas.openxmlformats.org/officeDocument/2006/relationships/hyperlink" Target="https://www.microchip.com/developmenttools/ProductDetails/AC47H23A" TargetMode="External"/><Relationship Id="rId14" Type="http://schemas.openxmlformats.org/officeDocument/2006/relationships/hyperlink" Target="https://www.microchip.com/developmenttools/ProductDetails/ATQT6-XPRO" TargetMode="External"/><Relationship Id="rId30" Type="http://schemas.openxmlformats.org/officeDocument/2006/relationships/hyperlink" Target="https://www.microchip.com/en-us/development-tool/DM320204" TargetMode="External"/><Relationship Id="rId35" Type="http://schemas.openxmlformats.org/officeDocument/2006/relationships/hyperlink" Target="https://www.microchip.com/en-us/development-tool/EV81X90A" TargetMode="External"/><Relationship Id="rId56" Type="http://schemas.openxmlformats.org/officeDocument/2006/relationships/table" Target="../tables/table2.xml"/><Relationship Id="rId77" Type="http://schemas.openxmlformats.org/officeDocument/2006/relationships/table" Target="../tables/table23.xml"/><Relationship Id="rId100" Type="http://schemas.openxmlformats.org/officeDocument/2006/relationships/table" Target="../tables/table46.xml"/><Relationship Id="rId105" Type="http://schemas.openxmlformats.org/officeDocument/2006/relationships/table" Target="../tables/table51.xml"/><Relationship Id="rId8" Type="http://schemas.openxmlformats.org/officeDocument/2006/relationships/hyperlink" Target="https://www.microchip.com/DevelopmentTools/ProductDetails/PartNO/DM182028" TargetMode="External"/><Relationship Id="rId51" Type="http://schemas.openxmlformats.org/officeDocument/2006/relationships/hyperlink" Target="https://www.microchip.com/en-us/development-tool/ev29g58a" TargetMode="External"/><Relationship Id="rId72" Type="http://schemas.openxmlformats.org/officeDocument/2006/relationships/table" Target="../tables/table18.xml"/><Relationship Id="rId93" Type="http://schemas.openxmlformats.org/officeDocument/2006/relationships/table" Target="../tables/table39.xml"/><Relationship Id="rId98" Type="http://schemas.openxmlformats.org/officeDocument/2006/relationships/table" Target="../tables/table44.xml"/><Relationship Id="rId3" Type="http://schemas.openxmlformats.org/officeDocument/2006/relationships/hyperlink" Target="https://www.microchip.com/developmenttools/ProductDetails/ATQT7-XPRO" TargetMode="External"/><Relationship Id="rId25" Type="http://schemas.openxmlformats.org/officeDocument/2006/relationships/hyperlink" Target="https://www.microchip.com/en-us/development-tool/atsamd21-xpro" TargetMode="External"/><Relationship Id="rId46" Type="http://schemas.openxmlformats.org/officeDocument/2006/relationships/hyperlink" Target="https://www.microchip.com/en-us/development-tool/atmega324pb-xpro" TargetMode="External"/><Relationship Id="rId67" Type="http://schemas.openxmlformats.org/officeDocument/2006/relationships/table" Target="../tables/table13.xml"/><Relationship Id="rId20" Type="http://schemas.openxmlformats.org/officeDocument/2006/relationships/hyperlink" Target="https://www.microchip.com/DevelopmentTools/ProductDetails/PartNO/DM164148" TargetMode="External"/><Relationship Id="rId41" Type="http://schemas.openxmlformats.org/officeDocument/2006/relationships/hyperlink" Target="https://www.microchip.com/en-us/development-tool/atsamd11-xpro" TargetMode="External"/><Relationship Id="rId62" Type="http://schemas.openxmlformats.org/officeDocument/2006/relationships/table" Target="../tables/table8.xml"/><Relationship Id="rId83" Type="http://schemas.openxmlformats.org/officeDocument/2006/relationships/table" Target="../tables/table29.xml"/><Relationship Id="rId88" Type="http://schemas.openxmlformats.org/officeDocument/2006/relationships/table" Target="../tables/table34.xml"/><Relationship Id="rId111" Type="http://schemas.openxmlformats.org/officeDocument/2006/relationships/table" Target="../tables/table5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BDF11-8624-4E3C-8639-15B274971B49}">
  <dimension ref="B2:AD47"/>
  <sheetViews>
    <sheetView tabSelected="1" zoomScale="85" zoomScaleNormal="85" workbookViewId="0">
      <selection activeCell="M3" sqref="M3:AD3"/>
    </sheetView>
  </sheetViews>
  <sheetFormatPr baseColWidth="10" defaultColWidth="9.1640625" defaultRowHeight="15" x14ac:dyDescent="0.2"/>
  <cols>
    <col min="1" max="1" width="3.5" style="15" customWidth="1"/>
    <col min="2" max="2" width="4.5" style="15" customWidth="1"/>
    <col min="3" max="3" width="3.6640625" style="15" bestFit="1" customWidth="1"/>
    <col min="4" max="4" width="12" style="15" bestFit="1" customWidth="1"/>
    <col min="5" max="5" width="18.6640625" style="15" bestFit="1" customWidth="1"/>
    <col min="6" max="6" width="11.6640625" style="15" bestFit="1" customWidth="1"/>
    <col min="7" max="7" width="16.5" style="15" bestFit="1" customWidth="1"/>
    <col min="8" max="9" width="22.33203125" style="15" customWidth="1"/>
    <col min="10" max="10" width="4.1640625" style="15" customWidth="1"/>
    <col min="11" max="11" width="4.83203125" style="15" customWidth="1"/>
    <col min="12" max="12" width="12.1640625" style="15" bestFit="1" customWidth="1"/>
    <col min="13" max="13" width="3.33203125" style="15" bestFit="1" customWidth="1"/>
    <col min="14" max="14" width="5.5" style="15" bestFit="1" customWidth="1"/>
    <col min="15" max="15" width="5.5" style="15" customWidth="1"/>
    <col min="16" max="16" width="9.1640625" style="15"/>
    <col min="17" max="17" width="5.83203125" style="15" customWidth="1"/>
    <col min="18" max="18" width="6" style="15" bestFit="1" customWidth="1"/>
    <col min="19" max="19" width="3.5" style="15" bestFit="1" customWidth="1"/>
    <col min="20" max="20" width="4.5" style="15" customWidth="1"/>
    <col min="21" max="21" width="3.83203125" style="15" customWidth="1"/>
    <col min="22" max="23" width="9.1640625" style="15"/>
    <col min="24" max="24" width="3.33203125" style="15" bestFit="1" customWidth="1"/>
    <col min="25" max="25" width="8.5" style="15" customWidth="1"/>
    <col min="26" max="26" width="3.33203125" style="15" bestFit="1" customWidth="1"/>
    <col min="27" max="27" width="23.6640625" style="15" customWidth="1"/>
    <col min="28" max="28" width="24.83203125" style="15" customWidth="1"/>
    <col min="29" max="29" width="3.33203125" style="15" bestFit="1" customWidth="1"/>
    <col min="30" max="16384" width="9.1640625" style="15"/>
  </cols>
  <sheetData>
    <row r="2" spans="2:30" ht="15" customHeight="1" x14ac:dyDescent="0.2">
      <c r="B2" s="141" t="s">
        <v>0</v>
      </c>
      <c r="C2" s="142"/>
      <c r="D2" s="143"/>
      <c r="E2" s="91"/>
      <c r="F2" s="150" t="s">
        <v>1</v>
      </c>
      <c r="G2" s="151"/>
      <c r="H2" s="151"/>
      <c r="I2" s="151"/>
      <c r="J2" s="152"/>
      <c r="L2" s="93" t="s">
        <v>2</v>
      </c>
      <c r="M2" s="166">
        <v>45551</v>
      </c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7"/>
    </row>
    <row r="3" spans="2:30" ht="15" customHeight="1" x14ac:dyDescent="0.2">
      <c r="B3" s="144"/>
      <c r="C3" s="145"/>
      <c r="D3" s="146"/>
      <c r="E3" s="81"/>
      <c r="F3" s="153" t="s">
        <v>3</v>
      </c>
      <c r="G3" s="154"/>
      <c r="H3" s="154"/>
      <c r="I3" s="154"/>
      <c r="J3" s="155"/>
      <c r="L3" s="94" t="s">
        <v>4</v>
      </c>
      <c r="M3" s="154">
        <v>0.05</v>
      </c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5"/>
    </row>
    <row r="4" spans="2:30" ht="15" customHeight="1" x14ac:dyDescent="0.2">
      <c r="B4" s="144"/>
      <c r="C4" s="145"/>
      <c r="D4" s="146"/>
      <c r="E4" s="43"/>
      <c r="F4" s="153" t="s">
        <v>5</v>
      </c>
      <c r="G4" s="154"/>
      <c r="H4" s="154"/>
      <c r="I4" s="154"/>
      <c r="J4" s="155"/>
      <c r="L4" s="94" t="s">
        <v>6</v>
      </c>
      <c r="M4" s="154" t="s">
        <v>7</v>
      </c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5"/>
    </row>
    <row r="5" spans="2:30" ht="15" customHeight="1" x14ac:dyDescent="0.2">
      <c r="B5" s="147"/>
      <c r="C5" s="148"/>
      <c r="D5" s="149"/>
      <c r="E5" s="92"/>
      <c r="F5" s="156" t="s">
        <v>8</v>
      </c>
      <c r="G5" s="157"/>
      <c r="H5" s="157"/>
      <c r="I5" s="157"/>
      <c r="J5" s="158"/>
      <c r="L5" s="85"/>
      <c r="M5" s="154" t="s">
        <v>9</v>
      </c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5"/>
    </row>
    <row r="6" spans="2:30" x14ac:dyDescent="0.2">
      <c r="L6" s="94" t="s">
        <v>10</v>
      </c>
      <c r="M6" s="154" t="s">
        <v>11</v>
      </c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97"/>
      <c r="AD6" s="98"/>
    </row>
    <row r="7" spans="2:30" x14ac:dyDescent="0.2">
      <c r="L7" s="85"/>
      <c r="M7" s="154" t="s">
        <v>12</v>
      </c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5"/>
    </row>
    <row r="8" spans="2:30" x14ac:dyDescent="0.2">
      <c r="L8" s="88"/>
      <c r="M8" s="157" t="s">
        <v>13</v>
      </c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8"/>
    </row>
    <row r="10" spans="2:30" x14ac:dyDescent="0.2">
      <c r="B10" s="82"/>
      <c r="C10" s="83"/>
      <c r="D10" s="83"/>
      <c r="E10" s="83"/>
      <c r="F10" s="83"/>
      <c r="G10" s="83"/>
      <c r="H10" s="83"/>
      <c r="I10" s="83"/>
      <c r="J10" s="84"/>
      <c r="L10" s="82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4"/>
    </row>
    <row r="11" spans="2:30" ht="15" customHeight="1" x14ac:dyDescent="0.2">
      <c r="B11" s="160" t="s">
        <v>14</v>
      </c>
      <c r="C11" s="161"/>
      <c r="D11" s="161"/>
      <c r="E11" s="161"/>
      <c r="F11" s="161"/>
      <c r="G11" s="161"/>
      <c r="H11" s="161"/>
      <c r="I11" s="161"/>
      <c r="J11" s="162"/>
      <c r="L11" s="163" t="s">
        <v>15</v>
      </c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5"/>
    </row>
    <row r="12" spans="2:30" ht="21.75" customHeight="1" x14ac:dyDescent="0.2">
      <c r="B12" s="160"/>
      <c r="C12" s="161"/>
      <c r="D12" s="161"/>
      <c r="E12" s="161"/>
      <c r="F12" s="161"/>
      <c r="G12" s="161"/>
      <c r="H12" s="161"/>
      <c r="I12" s="161"/>
      <c r="J12" s="162"/>
      <c r="L12" s="163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5"/>
    </row>
    <row r="13" spans="2:30" ht="29.25" customHeight="1" x14ac:dyDescent="0.2">
      <c r="B13" s="85"/>
      <c r="D13" s="124" t="s">
        <v>16</v>
      </c>
      <c r="F13" s="97"/>
      <c r="J13" s="86"/>
      <c r="L13" s="163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5"/>
    </row>
    <row r="14" spans="2:30" ht="15" customHeight="1" x14ac:dyDescent="0.2">
      <c r="B14" s="85"/>
      <c r="G14" s="77" t="s">
        <v>17</v>
      </c>
      <c r="H14" s="78" t="s">
        <v>18</v>
      </c>
      <c r="I14" s="114"/>
      <c r="J14" s="86"/>
      <c r="L14" s="85"/>
      <c r="AD14" s="86"/>
    </row>
    <row r="15" spans="2:30" ht="17" thickBot="1" x14ac:dyDescent="0.25">
      <c r="B15" s="85"/>
      <c r="D15" s="51" t="s">
        <v>19</v>
      </c>
      <c r="E15" s="52" t="s">
        <v>20</v>
      </c>
      <c r="F15" s="52" t="s">
        <v>21</v>
      </c>
      <c r="G15" s="49" t="s">
        <v>617</v>
      </c>
      <c r="H15" s="50" t="s">
        <v>23</v>
      </c>
      <c r="I15" s="115" t="s">
        <v>24</v>
      </c>
      <c r="J15" s="86"/>
      <c r="L15" s="85"/>
      <c r="M15" s="53" t="s">
        <v>25</v>
      </c>
      <c r="N15" s="80" t="s">
        <v>26</v>
      </c>
      <c r="O15" s="159" t="s">
        <v>27</v>
      </c>
      <c r="P15" s="159"/>
      <c r="Q15" s="159"/>
      <c r="R15" s="80" t="s">
        <v>26</v>
      </c>
      <c r="S15" s="54" t="s">
        <v>25</v>
      </c>
      <c r="AD15" s="86"/>
    </row>
    <row r="16" spans="2:30" x14ac:dyDescent="0.2">
      <c r="B16" s="85"/>
      <c r="C16" s="135" t="s">
        <v>28</v>
      </c>
      <c r="D16" s="16">
        <v>3</v>
      </c>
      <c r="E16" s="16">
        <v>11</v>
      </c>
      <c r="F16" s="16" t="s">
        <v>29</v>
      </c>
      <c r="G16" s="17" t="str">
        <f ca="1">_xlfn.IFNA(VLOOKUP(E16,INDIRECT($G$15),2,FALSE),"")</f>
        <v>PA08(XY6)</v>
      </c>
      <c r="H16" s="18" t="str">
        <f t="shared" ref="H16:H31" ca="1" si="0">VLOOKUP(D16,INDIRECT($H$15),2,FALSE)</f>
        <v>Y5: Driven Shield</v>
      </c>
      <c r="I16" s="21" t="str">
        <f ca="1">_xlfn.IFNA(VLOOKUP(E16,INDIRECT($G$15),3,FALSE),"")</f>
        <v>--</v>
      </c>
      <c r="J16" s="86"/>
      <c r="L16" s="85"/>
      <c r="M16" s="66">
        <v>1</v>
      </c>
      <c r="N16" s="67" t="s">
        <v>30</v>
      </c>
      <c r="O16" s="64"/>
      <c r="P16" s="128" t="s">
        <v>31</v>
      </c>
      <c r="Q16" s="65"/>
      <c r="R16" s="70" t="s">
        <v>32</v>
      </c>
      <c r="S16" s="66">
        <v>56</v>
      </c>
      <c r="AD16" s="86"/>
    </row>
    <row r="17" spans="2:30" x14ac:dyDescent="0.2">
      <c r="B17" s="85"/>
      <c r="C17" s="136"/>
      <c r="D17" s="19">
        <v>4</v>
      </c>
      <c r="E17" s="19">
        <v>50</v>
      </c>
      <c r="F17" s="19" t="s">
        <v>33</v>
      </c>
      <c r="G17" s="20" t="str">
        <f t="shared" ref="G17:G47" ca="1" si="1">_xlfn.IFNA(VLOOKUP(E17,INDIRECT($G$15),2,FALSE),"")</f>
        <v>PA20(XY11)</v>
      </c>
      <c r="H17" s="21" t="str">
        <f t="shared" ca="1" si="0"/>
        <v>Y1: Button 1</v>
      </c>
      <c r="I17" s="21" t="str">
        <f t="shared" ref="I17:I31" ca="1" si="2">_xlfn.IFNA(VLOOKUP(E17,INDIRECT($G$15),3,FALSE),"")</f>
        <v>--</v>
      </c>
      <c r="J17" s="86"/>
      <c r="L17" s="85"/>
      <c r="M17" s="66">
        <v>2</v>
      </c>
      <c r="N17" s="67" t="s">
        <v>34</v>
      </c>
      <c r="O17" s="68"/>
      <c r="P17" s="129"/>
      <c r="Q17" s="69"/>
      <c r="R17" s="70" t="s">
        <v>35</v>
      </c>
      <c r="S17" s="66">
        <v>55</v>
      </c>
      <c r="AD17" s="86"/>
    </row>
    <row r="18" spans="2:30" x14ac:dyDescent="0.2">
      <c r="B18" s="85"/>
      <c r="C18" s="136"/>
      <c r="D18" s="19">
        <v>5</v>
      </c>
      <c r="E18" s="19">
        <v>12</v>
      </c>
      <c r="F18" s="19" t="s">
        <v>36</v>
      </c>
      <c r="G18" s="20" t="str">
        <f t="shared" ca="1" si="1"/>
        <v>PA11(XY9)</v>
      </c>
      <c r="H18" s="21" t="str">
        <f t="shared" ca="1" si="0"/>
        <v>LED0: Slider</v>
      </c>
      <c r="I18" s="21" t="str">
        <f t="shared" ca="1" si="2"/>
        <v>--</v>
      </c>
      <c r="J18" s="86"/>
      <c r="L18" s="85"/>
      <c r="M18" s="66">
        <v>3</v>
      </c>
      <c r="N18" s="67" t="s">
        <v>30</v>
      </c>
      <c r="O18" s="68"/>
      <c r="P18" s="129"/>
      <c r="Q18" s="69"/>
      <c r="R18" s="70" t="s">
        <v>30</v>
      </c>
      <c r="S18" s="66">
        <v>54</v>
      </c>
      <c r="AD18" s="86"/>
    </row>
    <row r="19" spans="2:30" ht="16" thickBot="1" x14ac:dyDescent="0.25">
      <c r="B19" s="85"/>
      <c r="C19" s="136"/>
      <c r="D19" s="19">
        <v>6</v>
      </c>
      <c r="E19" s="19">
        <v>49</v>
      </c>
      <c r="F19" s="19" t="s">
        <v>37</v>
      </c>
      <c r="G19" s="20" t="str">
        <f t="shared" ca="1" si="1"/>
        <v>PA14(XY10)</v>
      </c>
      <c r="H19" s="21" t="str">
        <f t="shared" ca="1" si="0"/>
        <v>LED6: Button 1</v>
      </c>
      <c r="I19" s="21" t="str">
        <f t="shared" ca="1" si="2"/>
        <v>--</v>
      </c>
      <c r="J19" s="86"/>
      <c r="L19" s="85"/>
      <c r="M19" s="66">
        <v>4</v>
      </c>
      <c r="N19" s="67" t="s">
        <v>30</v>
      </c>
      <c r="O19" s="68"/>
      <c r="P19" s="129"/>
      <c r="Q19" s="69"/>
      <c r="R19" s="70" t="s">
        <v>30</v>
      </c>
      <c r="S19" s="66">
        <v>53</v>
      </c>
      <c r="U19" s="53" t="s">
        <v>25</v>
      </c>
      <c r="V19" s="134" t="s">
        <v>38</v>
      </c>
      <c r="W19" s="134"/>
      <c r="X19" s="54" t="s">
        <v>25</v>
      </c>
      <c r="Y19" s="140"/>
      <c r="Z19" s="53" t="s">
        <v>25</v>
      </c>
      <c r="AA19" s="134" t="str">
        <f>IF(H15 &lt;&gt; "T10_Xplained_Pro_EXT3",H15 &amp; " EXT 1",H15)</f>
        <v>QT7_Xplained_Pro EXT 1</v>
      </c>
      <c r="AB19" s="134"/>
      <c r="AC19" s="54" t="s">
        <v>25</v>
      </c>
      <c r="AD19" s="86"/>
    </row>
    <row r="20" spans="2:30" x14ac:dyDescent="0.2">
      <c r="B20" s="85"/>
      <c r="C20" s="136"/>
      <c r="D20" s="19">
        <v>7</v>
      </c>
      <c r="E20" s="19">
        <v>45</v>
      </c>
      <c r="F20" s="19" t="s">
        <v>39</v>
      </c>
      <c r="G20" s="20" t="str">
        <f t="shared" ca="1" si="1"/>
        <v>PA02(XY2)</v>
      </c>
      <c r="H20" s="21" t="str">
        <f t="shared" ca="1" si="0"/>
        <v>Y2: Slider</v>
      </c>
      <c r="I20" s="21" t="str">
        <f t="shared" ca="1" si="2"/>
        <v>--</v>
      </c>
      <c r="J20" s="86"/>
      <c r="L20" s="85"/>
      <c r="M20" s="66">
        <v>5</v>
      </c>
      <c r="N20" s="67" t="s">
        <v>30</v>
      </c>
      <c r="O20" s="68"/>
      <c r="P20" s="129"/>
      <c r="Q20" s="69"/>
      <c r="R20" s="70" t="s">
        <v>40</v>
      </c>
      <c r="S20" s="66">
        <v>52</v>
      </c>
      <c r="U20" s="24">
        <v>3</v>
      </c>
      <c r="V20" s="22" t="str">
        <f ca="1" xml:space="preserve"> G16</f>
        <v>PA08(XY6)</v>
      </c>
      <c r="W20" s="23" t="str">
        <f ca="1">G17</f>
        <v>PA20(XY11)</v>
      </c>
      <c r="X20" s="27">
        <v>4</v>
      </c>
      <c r="Y20" s="140"/>
      <c r="Z20" s="24">
        <v>3</v>
      </c>
      <c r="AA20" s="22" t="str">
        <f ca="1">H16</f>
        <v>Y5: Driven Shield</v>
      </c>
      <c r="AB20" s="23" t="str">
        <f ca="1">H17</f>
        <v>Y1: Button 1</v>
      </c>
      <c r="AC20" s="27">
        <v>4</v>
      </c>
      <c r="AD20" s="86"/>
    </row>
    <row r="21" spans="2:30" ht="16" thickBot="1" x14ac:dyDescent="0.25">
      <c r="B21" s="85"/>
      <c r="C21" s="136"/>
      <c r="D21" s="19">
        <v>8</v>
      </c>
      <c r="E21" s="19">
        <v>46</v>
      </c>
      <c r="F21" s="19" t="s">
        <v>41</v>
      </c>
      <c r="G21" s="20" t="str">
        <f t="shared" ca="1" si="1"/>
        <v>PA03(XY3)</v>
      </c>
      <c r="H21" s="21" t="str">
        <f t="shared" ca="1" si="0"/>
        <v>Y3: Slider</v>
      </c>
      <c r="I21" s="21" t="str">
        <f t="shared" ca="1" si="2"/>
        <v>--</v>
      </c>
      <c r="J21" s="86"/>
      <c r="L21" s="85"/>
      <c r="M21" s="66">
        <v>6</v>
      </c>
      <c r="N21" s="71" t="s">
        <v>30</v>
      </c>
      <c r="O21" s="73"/>
      <c r="P21" s="130"/>
      <c r="Q21" s="79"/>
      <c r="R21" s="70" t="s">
        <v>42</v>
      </c>
      <c r="S21" s="66">
        <v>51</v>
      </c>
      <c r="U21" s="24">
        <v>5</v>
      </c>
      <c r="V21" s="25" t="str">
        <f ca="1">G18</f>
        <v>PA11(XY9)</v>
      </c>
      <c r="W21" s="26" t="str">
        <f ca="1">G19</f>
        <v>PA14(XY10)</v>
      </c>
      <c r="X21" s="27">
        <v>6</v>
      </c>
      <c r="Y21" s="140"/>
      <c r="Z21" s="24">
        <v>5</v>
      </c>
      <c r="AA21" s="25" t="str">
        <f ca="1">H18</f>
        <v>LED0: Slider</v>
      </c>
      <c r="AB21" s="26" t="str">
        <f ca="1">H19</f>
        <v>LED6: Button 1</v>
      </c>
      <c r="AC21" s="27">
        <v>6</v>
      </c>
      <c r="AD21" s="86"/>
    </row>
    <row r="22" spans="2:30" x14ac:dyDescent="0.2">
      <c r="B22" s="85"/>
      <c r="C22" s="136"/>
      <c r="D22" s="19">
        <v>9</v>
      </c>
      <c r="E22" s="19">
        <v>13</v>
      </c>
      <c r="F22" s="19" t="s">
        <v>43</v>
      </c>
      <c r="G22" s="20" t="str">
        <f t="shared" ca="1" si="1"/>
        <v>PA09(XY7)</v>
      </c>
      <c r="H22" s="21" t="str">
        <f t="shared" ca="1" si="0"/>
        <v>Y4: Slider</v>
      </c>
      <c r="I22" s="21" t="str">
        <f t="shared" ca="1" si="2"/>
        <v>--</v>
      </c>
      <c r="J22" s="86"/>
      <c r="L22" s="85"/>
      <c r="M22" s="55">
        <v>7</v>
      </c>
      <c r="N22" s="56" t="s">
        <v>44</v>
      </c>
      <c r="O22" s="57" t="str">
        <f ca="1">_xlfn.IFNA(VLOOKUP(N22,$F$16:$G$47,2,FALSE),"")</f>
        <v>PA04</v>
      </c>
      <c r="P22" s="131" t="str">
        <f>G15</f>
        <v>PIC32CMLS00</v>
      </c>
      <c r="Q22" s="60" t="str">
        <f ca="1">_xlfn.IFNA(VLOOKUP(R22,$F$16:$G$47,2,FALSE),"")</f>
        <v>PA20(XY11)</v>
      </c>
      <c r="R22" s="61" t="s">
        <v>33</v>
      </c>
      <c r="S22" s="55">
        <v>50</v>
      </c>
      <c r="U22" s="24">
        <v>7</v>
      </c>
      <c r="V22" s="25" t="str">
        <f ca="1">G20</f>
        <v>PA02(XY2)</v>
      </c>
      <c r="W22" s="26" t="str">
        <f ca="1">G21</f>
        <v>PA03(XY3)</v>
      </c>
      <c r="X22" s="27">
        <v>8</v>
      </c>
      <c r="Y22" s="140"/>
      <c r="Z22" s="24">
        <v>7</v>
      </c>
      <c r="AA22" s="25" t="str">
        <f ca="1">H20</f>
        <v>Y2: Slider</v>
      </c>
      <c r="AB22" s="26" t="str">
        <f ca="1">H21</f>
        <v>Y3: Slider</v>
      </c>
      <c r="AC22" s="27">
        <v>8</v>
      </c>
      <c r="AD22" s="86"/>
    </row>
    <row r="23" spans="2:30" x14ac:dyDescent="0.2">
      <c r="B23" s="85"/>
      <c r="C23" s="136"/>
      <c r="D23" s="19">
        <v>10</v>
      </c>
      <c r="E23" s="19">
        <v>47</v>
      </c>
      <c r="F23" s="19" t="s">
        <v>45</v>
      </c>
      <c r="G23" s="20" t="str">
        <f t="shared" ca="1" si="1"/>
        <v>PA06(XY5)</v>
      </c>
      <c r="H23" s="21" t="str">
        <f t="shared" ca="1" si="0"/>
        <v>Y0: Button 2</v>
      </c>
      <c r="I23" s="21" t="str">
        <f t="shared" ca="1" si="2"/>
        <v>--</v>
      </c>
      <c r="J23" s="86"/>
      <c r="L23" s="85"/>
      <c r="M23" s="55">
        <v>8</v>
      </c>
      <c r="N23" s="58" t="s">
        <v>46</v>
      </c>
      <c r="O23" s="59" t="str">
        <f t="shared" ref="O23:O43" ca="1" si="3">_xlfn.IFNA(VLOOKUP(N23,$F$16:$G$47,2,FALSE),"")</f>
        <v>PA05(XY4)</v>
      </c>
      <c r="P23" s="132"/>
      <c r="Q23" s="62" t="str">
        <f t="shared" ref="Q23:Q43" ca="1" si="4">_xlfn.IFNA(VLOOKUP(R23,$F$16:$G$47,2,FALSE),"")</f>
        <v>PA14(XY10)</v>
      </c>
      <c r="R23" s="63" t="s">
        <v>37</v>
      </c>
      <c r="S23" s="55">
        <v>49</v>
      </c>
      <c r="U23" s="24">
        <v>9</v>
      </c>
      <c r="V23" s="25" t="str">
        <f ca="1">G22</f>
        <v>PA09(XY7)</v>
      </c>
      <c r="W23" s="26" t="str">
        <f ca="1">G23</f>
        <v>PA06(XY5)</v>
      </c>
      <c r="X23" s="27">
        <v>10</v>
      </c>
      <c r="Y23" s="140"/>
      <c r="Z23" s="24">
        <v>9</v>
      </c>
      <c r="AA23" s="25" t="str">
        <f ca="1">H22</f>
        <v>Y4: Slider</v>
      </c>
      <c r="AB23" s="26" t="str">
        <f ca="1">H23</f>
        <v>Y0: Button 2</v>
      </c>
      <c r="AC23" s="27">
        <v>10</v>
      </c>
      <c r="AD23" s="86"/>
    </row>
    <row r="24" spans="2:30" x14ac:dyDescent="0.2">
      <c r="B24" s="85"/>
      <c r="C24" s="136"/>
      <c r="D24" s="19">
        <v>11</v>
      </c>
      <c r="E24" s="19">
        <v>9</v>
      </c>
      <c r="F24" s="19" t="s">
        <v>47</v>
      </c>
      <c r="G24" s="20" t="str">
        <f t="shared" ca="1" si="1"/>
        <v>PA12(XY24)</v>
      </c>
      <c r="H24" s="21" t="str">
        <f t="shared" ca="1" si="0"/>
        <v>LED7: Button 2</v>
      </c>
      <c r="I24" s="21" t="str">
        <f t="shared" ca="1" si="2"/>
        <v>--</v>
      </c>
      <c r="J24" s="86"/>
      <c r="L24" s="85"/>
      <c r="M24" s="55">
        <v>9</v>
      </c>
      <c r="N24" s="58" t="s">
        <v>47</v>
      </c>
      <c r="O24" s="59" t="str">
        <f t="shared" ca="1" si="3"/>
        <v>PA12(XY24)</v>
      </c>
      <c r="P24" s="132"/>
      <c r="Q24" s="62" t="str">
        <f t="shared" ca="1" si="4"/>
        <v>NC</v>
      </c>
      <c r="R24" s="63" t="s">
        <v>48</v>
      </c>
      <c r="S24" s="55">
        <v>48</v>
      </c>
      <c r="U24" s="24">
        <v>11</v>
      </c>
      <c r="V24" s="25" t="str">
        <f ca="1">G24</f>
        <v>PA12(XY24)</v>
      </c>
      <c r="W24" s="26" t="str">
        <f ca="1">G25</f>
        <v>PA13(XY25)</v>
      </c>
      <c r="X24" s="27">
        <v>12</v>
      </c>
      <c r="Y24" s="140"/>
      <c r="Z24" s="24">
        <v>11</v>
      </c>
      <c r="AA24" s="25" t="str">
        <f ca="1">H24</f>
        <v>LED7: Button 2</v>
      </c>
      <c r="AB24" s="26" t="str">
        <f ca="1">H25</f>
        <v>LED1: Slider</v>
      </c>
      <c r="AC24" s="27">
        <v>12</v>
      </c>
      <c r="AD24" s="86"/>
    </row>
    <row r="25" spans="2:30" x14ac:dyDescent="0.2">
      <c r="B25" s="85"/>
      <c r="C25" s="136"/>
      <c r="D25" s="19">
        <v>12</v>
      </c>
      <c r="E25" s="19">
        <v>10</v>
      </c>
      <c r="F25" s="19" t="s">
        <v>49</v>
      </c>
      <c r="G25" s="20" t="str">
        <f t="shared" ca="1" si="1"/>
        <v>PA13(XY25)</v>
      </c>
      <c r="H25" s="21" t="str">
        <f t="shared" ca="1" si="0"/>
        <v>LED1: Slider</v>
      </c>
      <c r="I25" s="21" t="str">
        <f t="shared" ca="1" si="2"/>
        <v>--</v>
      </c>
      <c r="J25" s="86"/>
      <c r="L25" s="85"/>
      <c r="M25" s="55">
        <v>10</v>
      </c>
      <c r="N25" s="58" t="s">
        <v>49</v>
      </c>
      <c r="O25" s="59" t="str">
        <f t="shared" ca="1" si="3"/>
        <v>PA13(XY25)</v>
      </c>
      <c r="P25" s="132"/>
      <c r="Q25" s="62" t="str">
        <f t="shared" ca="1" si="4"/>
        <v>PA06(XY5)</v>
      </c>
      <c r="R25" s="63" t="s">
        <v>45</v>
      </c>
      <c r="S25" s="55">
        <v>47</v>
      </c>
      <c r="U25" s="24">
        <v>13</v>
      </c>
      <c r="V25" s="25" t="str">
        <f ca="1">G26</f>
        <v>PA05(XY4)</v>
      </c>
      <c r="W25" s="26" t="str">
        <f ca="1">G27</f>
        <v>PA04</v>
      </c>
      <c r="X25" s="27">
        <v>14</v>
      </c>
      <c r="Y25" s="140"/>
      <c r="Z25" s="24">
        <v>13</v>
      </c>
      <c r="AA25" s="25" t="str">
        <f ca="1">H26</f>
        <v>NC</v>
      </c>
      <c r="AB25" s="26" t="str">
        <f ca="1">H27</f>
        <v>NC</v>
      </c>
      <c r="AC25" s="27">
        <v>14</v>
      </c>
      <c r="AD25" s="86"/>
    </row>
    <row r="26" spans="2:30" x14ac:dyDescent="0.2">
      <c r="B26" s="85"/>
      <c r="C26" s="136"/>
      <c r="D26" s="19">
        <v>13</v>
      </c>
      <c r="E26" s="19">
        <v>8</v>
      </c>
      <c r="F26" s="19" t="s">
        <v>46</v>
      </c>
      <c r="G26" s="20" t="str">
        <f t="shared" ca="1" si="1"/>
        <v>PA05(XY4)</v>
      </c>
      <c r="H26" s="21" t="str">
        <f t="shared" ca="1" si="0"/>
        <v>NC</v>
      </c>
      <c r="I26" s="21" t="str">
        <f t="shared" ca="1" si="2"/>
        <v>--</v>
      </c>
      <c r="J26" s="86"/>
      <c r="L26" s="85"/>
      <c r="M26" s="55">
        <v>11</v>
      </c>
      <c r="N26" s="58" t="s">
        <v>29</v>
      </c>
      <c r="O26" s="59" t="str">
        <f t="shared" ca="1" si="3"/>
        <v>PA08(XY6)</v>
      </c>
      <c r="P26" s="132"/>
      <c r="Q26" s="62" t="str">
        <f t="shared" ca="1" si="4"/>
        <v>PA03(XY3)</v>
      </c>
      <c r="R26" s="63" t="s">
        <v>41</v>
      </c>
      <c r="S26" s="55">
        <v>46</v>
      </c>
      <c r="U26" s="24">
        <v>15</v>
      </c>
      <c r="V26" s="25" t="str">
        <f ca="1">G28</f>
        <v>PA10(XY8)</v>
      </c>
      <c r="W26" s="26" t="str">
        <f ca="1">G29</f>
        <v>PB02</v>
      </c>
      <c r="X26" s="27">
        <v>16</v>
      </c>
      <c r="Y26" s="140"/>
      <c r="Z26" s="24">
        <v>15</v>
      </c>
      <c r="AA26" s="25" t="str">
        <f ca="1">H28</f>
        <v>LED2: Slider</v>
      </c>
      <c r="AB26" s="26" t="str">
        <f ca="1">H29</f>
        <v>LED3: Slider</v>
      </c>
      <c r="AC26" s="27">
        <v>16</v>
      </c>
      <c r="AD26" s="86"/>
    </row>
    <row r="27" spans="2:30" ht="16" thickBot="1" x14ac:dyDescent="0.25">
      <c r="B27" s="85"/>
      <c r="C27" s="136"/>
      <c r="D27" s="19">
        <v>14</v>
      </c>
      <c r="E27" s="19">
        <v>7</v>
      </c>
      <c r="F27" s="19" t="s">
        <v>44</v>
      </c>
      <c r="G27" s="20" t="str">
        <f t="shared" ca="1" si="1"/>
        <v>PA04</v>
      </c>
      <c r="H27" s="21" t="str">
        <f t="shared" ca="1" si="0"/>
        <v>NC</v>
      </c>
      <c r="I27" s="21" t="str">
        <f t="shared" ca="1" si="2"/>
        <v>--</v>
      </c>
      <c r="J27" s="86"/>
      <c r="L27" s="85"/>
      <c r="M27" s="55">
        <v>12</v>
      </c>
      <c r="N27" s="58" t="s">
        <v>36</v>
      </c>
      <c r="O27" s="59" t="str">
        <f t="shared" ca="1" si="3"/>
        <v>PA11(XY9)</v>
      </c>
      <c r="P27" s="132"/>
      <c r="Q27" s="62" t="str">
        <f t="shared" ca="1" si="4"/>
        <v>PA02(XY2)</v>
      </c>
      <c r="R27" s="63" t="s">
        <v>39</v>
      </c>
      <c r="S27" s="55">
        <v>45</v>
      </c>
      <c r="U27" s="28">
        <v>17</v>
      </c>
      <c r="V27" s="29" t="str">
        <f ca="1">G30</f>
        <v>NC</v>
      </c>
      <c r="W27" s="30" t="str">
        <f ca="1">G31</f>
        <v>PB03</v>
      </c>
      <c r="X27" s="31">
        <v>18</v>
      </c>
      <c r="Y27" s="140"/>
      <c r="Z27" s="28">
        <v>17</v>
      </c>
      <c r="AA27" s="29" t="str">
        <f ca="1">H30</f>
        <v>LED4: Slider</v>
      </c>
      <c r="AB27" s="30" t="str">
        <f ca="1">H31</f>
        <v>LED5: Slider</v>
      </c>
      <c r="AC27" s="31">
        <v>18</v>
      </c>
      <c r="AD27" s="86"/>
    </row>
    <row r="28" spans="2:30" x14ac:dyDescent="0.2">
      <c r="B28" s="85"/>
      <c r="C28" s="136"/>
      <c r="D28" s="19">
        <v>15</v>
      </c>
      <c r="E28" s="19">
        <v>14</v>
      </c>
      <c r="F28" s="19" t="s">
        <v>50</v>
      </c>
      <c r="G28" s="20" t="str">
        <f t="shared" ca="1" si="1"/>
        <v>PA10(XY8)</v>
      </c>
      <c r="H28" s="21" t="str">
        <f t="shared" ca="1" si="0"/>
        <v>LED2: Slider</v>
      </c>
      <c r="I28" s="21" t="str">
        <f t="shared" ca="1" si="2"/>
        <v>--</v>
      </c>
      <c r="J28" s="86"/>
      <c r="L28" s="85"/>
      <c r="M28" s="55">
        <v>13</v>
      </c>
      <c r="N28" s="58" t="s">
        <v>43</v>
      </c>
      <c r="O28" s="59" t="str">
        <f t="shared" ca="1" si="3"/>
        <v>PA09(XY7)</v>
      </c>
      <c r="P28" s="132"/>
      <c r="Q28" s="62" t="str">
        <f t="shared" ca="1" si="4"/>
        <v>PB03</v>
      </c>
      <c r="R28" s="63" t="s">
        <v>51</v>
      </c>
      <c r="S28" s="55">
        <v>44</v>
      </c>
      <c r="AA28" s="138" t="str">
        <f>IF(VLOOKUP($H$15,EXT[],2,FALSE)=2,"","Alternative Option If Connected to CNANO EXT2")</f>
        <v>Alternative Option If Connected to CNANO EXT2</v>
      </c>
      <c r="AB28" s="138"/>
      <c r="AD28" s="86"/>
    </row>
    <row r="29" spans="2:30" x14ac:dyDescent="0.2">
      <c r="B29" s="85"/>
      <c r="C29" s="136"/>
      <c r="D29" s="19">
        <v>16</v>
      </c>
      <c r="E29" s="19">
        <v>43</v>
      </c>
      <c r="F29" s="19" t="s">
        <v>52</v>
      </c>
      <c r="G29" s="20" t="str">
        <f t="shared" ca="1" si="1"/>
        <v>PB02</v>
      </c>
      <c r="H29" s="21" t="str">
        <f t="shared" ca="1" si="0"/>
        <v>LED3: Slider</v>
      </c>
      <c r="I29" s="21" t="str">
        <f t="shared" ca="1" si="2"/>
        <v>--</v>
      </c>
      <c r="J29" s="86"/>
      <c r="L29" s="85"/>
      <c r="M29" s="55">
        <v>14</v>
      </c>
      <c r="N29" s="58" t="s">
        <v>50</v>
      </c>
      <c r="O29" s="59" t="str">
        <f t="shared" ca="1" si="3"/>
        <v>PA10(XY8)</v>
      </c>
      <c r="P29" s="132"/>
      <c r="Q29" s="62" t="str">
        <f t="shared" ca="1" si="4"/>
        <v>PB02</v>
      </c>
      <c r="R29" s="63" t="s">
        <v>52</v>
      </c>
      <c r="S29" s="55">
        <v>43</v>
      </c>
      <c r="AA29" s="139"/>
      <c r="AB29" s="139"/>
      <c r="AD29" s="86"/>
    </row>
    <row r="30" spans="2:30" ht="16" thickBot="1" x14ac:dyDescent="0.25">
      <c r="B30" s="85"/>
      <c r="C30" s="136"/>
      <c r="D30" s="19">
        <v>17</v>
      </c>
      <c r="E30" s="19">
        <v>48</v>
      </c>
      <c r="F30" s="19" t="s">
        <v>48</v>
      </c>
      <c r="G30" s="20" t="str">
        <f t="shared" ca="1" si="1"/>
        <v>NC</v>
      </c>
      <c r="H30" s="21" t="str">
        <f t="shared" ca="1" si="0"/>
        <v>LED4: Slider</v>
      </c>
      <c r="I30" s="21" t="str">
        <f t="shared" ca="1" si="2"/>
        <v>--</v>
      </c>
      <c r="J30" s="86"/>
      <c r="L30" s="85"/>
      <c r="M30" s="55">
        <v>15</v>
      </c>
      <c r="N30" s="58" t="s">
        <v>40</v>
      </c>
      <c r="O30" s="59" t="str">
        <f t="shared" si="3"/>
        <v/>
      </c>
      <c r="P30" s="132"/>
      <c r="Q30" s="62" t="str">
        <f t="shared" si="4"/>
        <v/>
      </c>
      <c r="R30" s="63" t="s">
        <v>40</v>
      </c>
      <c r="S30" s="55">
        <v>42</v>
      </c>
      <c r="U30" s="53" t="s">
        <v>25</v>
      </c>
      <c r="V30" s="134" t="s">
        <v>53</v>
      </c>
      <c r="W30" s="134"/>
      <c r="X30" s="54" t="s">
        <v>25</v>
      </c>
      <c r="Y30" s="140"/>
      <c r="Z30" s="53" t="s">
        <v>25</v>
      </c>
      <c r="AA30" s="134" t="str">
        <f>IF(VLOOKUP($H$15,EXT[],2,FALSE)=2,IF(H15&lt;&gt;"T10_Xplained_Pro_EXT3",H15&amp;" EXT 2",H15),IF(H15&lt;&gt;"T10_Xplained_Pro_EXT3",H15&amp;" EXT 1",H15))</f>
        <v>QT7_Xplained_Pro EXT 1</v>
      </c>
      <c r="AB30" s="134"/>
      <c r="AC30" s="54" t="s">
        <v>25</v>
      </c>
      <c r="AD30" s="86"/>
    </row>
    <row r="31" spans="2:30" x14ac:dyDescent="0.2">
      <c r="B31" s="85"/>
      <c r="C31" s="137"/>
      <c r="D31" s="32">
        <v>18</v>
      </c>
      <c r="E31" s="32">
        <v>44</v>
      </c>
      <c r="F31" s="32" t="s">
        <v>51</v>
      </c>
      <c r="G31" s="33" t="str">
        <f t="shared" ca="1" si="1"/>
        <v>PB03</v>
      </c>
      <c r="H31" s="34" t="str">
        <f t="shared" ca="1" si="0"/>
        <v>LED5: Slider</v>
      </c>
      <c r="I31" s="21" t="str">
        <f t="shared" ca="1" si="2"/>
        <v>--</v>
      </c>
      <c r="J31" s="86"/>
      <c r="L31" s="85"/>
      <c r="M31" s="55">
        <v>16</v>
      </c>
      <c r="N31" s="58" t="s">
        <v>54</v>
      </c>
      <c r="O31" s="59" t="str">
        <f t="shared" ca="1" si="3"/>
        <v>PA16(XY12)</v>
      </c>
      <c r="P31" s="132"/>
      <c r="Q31" s="62" t="str">
        <f t="shared" ca="1" si="4"/>
        <v>PB23</v>
      </c>
      <c r="R31" s="63" t="s">
        <v>55</v>
      </c>
      <c r="S31" s="55">
        <v>41</v>
      </c>
      <c r="U31" s="39">
        <v>3</v>
      </c>
      <c r="V31" s="36" t="str">
        <f ca="1">G32</f>
        <v>PA16(XY12)</v>
      </c>
      <c r="W31" s="37" t="str">
        <f ca="1">G33</f>
        <v>PB23</v>
      </c>
      <c r="X31" s="42">
        <v>4</v>
      </c>
      <c r="Y31" s="140"/>
      <c r="Z31" s="39">
        <v>3</v>
      </c>
      <c r="AA31" s="36" t="str">
        <f ca="1">IF(VLOOKUP($H$15,EXT[],2,FALSE)=2,H32,H16)</f>
        <v>Y5: Driven Shield</v>
      </c>
      <c r="AB31" s="37" t="str">
        <f ca="1">IF(VLOOKUP($H$15,EXT[],2,FALSE)=2,H33,AB20)</f>
        <v>Y1: Button 1</v>
      </c>
      <c r="AC31" s="42">
        <v>4</v>
      </c>
      <c r="AD31" s="86"/>
    </row>
    <row r="32" spans="2:30" x14ac:dyDescent="0.2">
      <c r="B32" s="85"/>
      <c r="C32" s="125" t="s">
        <v>56</v>
      </c>
      <c r="D32" s="38">
        <v>3</v>
      </c>
      <c r="E32" s="38">
        <v>16</v>
      </c>
      <c r="F32" s="38" t="s">
        <v>54</v>
      </c>
      <c r="G32" s="35" t="str">
        <f t="shared" ca="1" si="1"/>
        <v>PA16(XY12)</v>
      </c>
      <c r="H32" s="38" t="str">
        <f ca="1">_xlfn.IFNA(IF(VLOOKUP($H$15,EXT[],2,FALSE)=2,VLOOKUP(D32,INDIRECT($H$15),3),""),"")</f>
        <v/>
      </c>
      <c r="I32" s="106" t="str">
        <f ca="1">_xlfn.IFNA(VLOOKUP(E32,INDIRECT($G$15),3,FALSE),"")</f>
        <v>--</v>
      </c>
      <c r="J32" s="86"/>
      <c r="L32" s="85"/>
      <c r="M32" s="55">
        <v>17</v>
      </c>
      <c r="N32" s="58" t="s">
        <v>57</v>
      </c>
      <c r="O32" s="59" t="str">
        <f t="shared" ca="1" si="3"/>
        <v>PA17(XY13)</v>
      </c>
      <c r="P32" s="132"/>
      <c r="Q32" s="62" t="str">
        <f ca="1">_xlfn.IFNA(VLOOKUP(R32,$F$16:$G$47,2,FALSE),"")</f>
        <v>PA19(XY15)</v>
      </c>
      <c r="R32" s="63" t="s">
        <v>58</v>
      </c>
      <c r="S32" s="55">
        <v>40</v>
      </c>
      <c r="U32" s="39">
        <v>5</v>
      </c>
      <c r="V32" s="40" t="str">
        <f ca="1">G34</f>
        <v>PA17(XY13)</v>
      </c>
      <c r="W32" s="41" t="str">
        <f ca="1">G35</f>
        <v>PA19(XY15)</v>
      </c>
      <c r="X32" s="42">
        <v>6</v>
      </c>
      <c r="Y32" s="140"/>
      <c r="Z32" s="39">
        <v>5</v>
      </c>
      <c r="AA32" s="40" t="str">
        <f ca="1">IF(VLOOKUP($H$15,EXT[],2,FALSE)=2,H34,AA21)</f>
        <v>LED0: Slider</v>
      </c>
      <c r="AB32" s="41" t="str">
        <f ca="1">IF(VLOOKUP($H$15,EXT[],2,FALSE)=2,H35,AB21)</f>
        <v>LED6: Button 1</v>
      </c>
      <c r="AC32" s="42">
        <v>6</v>
      </c>
      <c r="AD32" s="86"/>
    </row>
    <row r="33" spans="2:30" x14ac:dyDescent="0.2">
      <c r="B33" s="85"/>
      <c r="C33" s="126"/>
      <c r="D33" s="43">
        <v>4</v>
      </c>
      <c r="E33" s="43">
        <v>41</v>
      </c>
      <c r="F33" s="43" t="s">
        <v>55</v>
      </c>
      <c r="G33" s="39" t="str">
        <f t="shared" ca="1" si="1"/>
        <v>PB23</v>
      </c>
      <c r="H33" s="43" t="str">
        <f ca="1">_xlfn.IFNA(IF(VLOOKUP($H$15,EXT[],2,FALSE)=2,VLOOKUP(D33,INDIRECT($H$15),3),""),"")</f>
        <v/>
      </c>
      <c r="I33" s="107" t="str">
        <f t="shared" ref="I33:I47" ca="1" si="5">_xlfn.IFNA(VLOOKUP(E33,INDIRECT($G$15),3,FALSE),"")</f>
        <v>--</v>
      </c>
      <c r="J33" s="86"/>
      <c r="L33" s="85"/>
      <c r="M33" s="55">
        <v>18</v>
      </c>
      <c r="N33" s="58" t="s">
        <v>59</v>
      </c>
      <c r="O33" s="59" t="str">
        <f t="shared" ca="1" si="3"/>
        <v>PA18(XY14)</v>
      </c>
      <c r="P33" s="132"/>
      <c r="Q33" s="62" t="str">
        <f t="shared" ca="1" si="4"/>
        <v>PA07</v>
      </c>
      <c r="R33" s="63" t="s">
        <v>60</v>
      </c>
      <c r="S33" s="55">
        <v>39</v>
      </c>
      <c r="U33" s="39">
        <v>7</v>
      </c>
      <c r="V33" s="40" t="str">
        <f ca="1">G36</f>
        <v>PA18(XY14)</v>
      </c>
      <c r="W33" s="41" t="str">
        <f ca="1">G37</f>
        <v>PA07</v>
      </c>
      <c r="X33" s="42">
        <v>8</v>
      </c>
      <c r="Y33" s="140"/>
      <c r="Z33" s="39">
        <v>7</v>
      </c>
      <c r="AA33" s="40" t="str">
        <f ca="1">IF(VLOOKUP($H$15,EXT[],2,FALSE)=2,H36,AA22)</f>
        <v>Y2: Slider</v>
      </c>
      <c r="AB33" s="41" t="str">
        <f ca="1">IF(VLOOKUP($H$15,EXT[],2,FALSE)=2,H37,AB22)</f>
        <v>Y3: Slider</v>
      </c>
      <c r="AC33" s="42">
        <v>8</v>
      </c>
      <c r="AD33" s="86"/>
    </row>
    <row r="34" spans="2:30" x14ac:dyDescent="0.2">
      <c r="B34" s="85"/>
      <c r="C34" s="126"/>
      <c r="D34" s="43">
        <v>5</v>
      </c>
      <c r="E34" s="43">
        <v>17</v>
      </c>
      <c r="F34" s="43" t="s">
        <v>57</v>
      </c>
      <c r="G34" s="39" t="str">
        <f t="shared" ca="1" si="1"/>
        <v>PA17(XY13)</v>
      </c>
      <c r="H34" s="43" t="str">
        <f ca="1">_xlfn.IFNA(IF(VLOOKUP($H$15,EXT[],2,FALSE)=2,VLOOKUP(D34,INDIRECT($H$15),3),""),"")</f>
        <v/>
      </c>
      <c r="I34" s="107" t="str">
        <f t="shared" ca="1" si="5"/>
        <v>--</v>
      </c>
      <c r="J34" s="86"/>
      <c r="L34" s="85"/>
      <c r="M34" s="55">
        <v>19</v>
      </c>
      <c r="N34" s="58" t="s">
        <v>61</v>
      </c>
      <c r="O34" s="59" t="str">
        <f t="shared" ca="1" si="3"/>
        <v>PA07</v>
      </c>
      <c r="P34" s="132"/>
      <c r="Q34" s="62" t="str">
        <f t="shared" ca="1" si="4"/>
        <v>PB22</v>
      </c>
      <c r="R34" s="63" t="s">
        <v>62</v>
      </c>
      <c r="S34" s="55">
        <v>38</v>
      </c>
      <c r="U34" s="39">
        <v>9</v>
      </c>
      <c r="V34" s="40" t="str">
        <f ca="1">G38</f>
        <v>PA07</v>
      </c>
      <c r="W34" s="41" t="str">
        <f ca="1">G39</f>
        <v>PB22</v>
      </c>
      <c r="X34" s="42">
        <v>10</v>
      </c>
      <c r="Y34" s="140"/>
      <c r="Z34" s="39">
        <v>9</v>
      </c>
      <c r="AA34" s="40" t="str">
        <f ca="1">IF(VLOOKUP($H$15,EXT[],2,FALSE)=2,H38,AA23)</f>
        <v>Y4: Slider</v>
      </c>
      <c r="AB34" s="41" t="str">
        <f ca="1">IF(VLOOKUP($H$15,EXT[],2,FALSE)=2,H39,AB23)</f>
        <v>Y0: Button 2</v>
      </c>
      <c r="AC34" s="42">
        <v>10</v>
      </c>
      <c r="AD34" s="86"/>
    </row>
    <row r="35" spans="2:30" x14ac:dyDescent="0.2">
      <c r="B35" s="85"/>
      <c r="C35" s="126"/>
      <c r="D35" s="43">
        <v>6</v>
      </c>
      <c r="E35" s="43">
        <v>40</v>
      </c>
      <c r="F35" s="43" t="s">
        <v>58</v>
      </c>
      <c r="G35" s="39" t="str">
        <f t="shared" ca="1" si="1"/>
        <v>PA19(XY15)</v>
      </c>
      <c r="H35" s="43" t="str">
        <f ca="1">_xlfn.IFNA(IF(VLOOKUP($H$15,EXT[],2,FALSE)=2,VLOOKUP(D35,INDIRECT($H$15),3),""),"")</f>
        <v/>
      </c>
      <c r="I35" s="107" t="str">
        <f t="shared" ca="1" si="5"/>
        <v>--</v>
      </c>
      <c r="J35" s="86"/>
      <c r="L35" s="85"/>
      <c r="M35" s="55">
        <v>20</v>
      </c>
      <c r="N35" s="58" t="s">
        <v>63</v>
      </c>
      <c r="O35" s="59" t="str">
        <f t="shared" ca="1" si="3"/>
        <v>PA00(XY0)</v>
      </c>
      <c r="P35" s="132"/>
      <c r="Q35" s="62" t="str">
        <f t="shared" ca="1" si="4"/>
        <v>PA23(XY17)</v>
      </c>
      <c r="R35" s="63" t="s">
        <v>64</v>
      </c>
      <c r="S35" s="55">
        <v>37</v>
      </c>
      <c r="U35" s="39">
        <v>11</v>
      </c>
      <c r="V35" s="40" t="str">
        <f ca="1">G40</f>
        <v>PA12(XY24)</v>
      </c>
      <c r="W35" s="41" t="str">
        <f ca="1">G41</f>
        <v>PA13(XY25)</v>
      </c>
      <c r="X35" s="42">
        <v>12</v>
      </c>
      <c r="Y35" s="140"/>
      <c r="Z35" s="39">
        <v>11</v>
      </c>
      <c r="AA35" s="40" t="str">
        <f ca="1">IF(VLOOKUP($H$15,EXT[],2,FALSE)=2,H40,AA24)</f>
        <v>LED7: Button 2</v>
      </c>
      <c r="AB35" s="41" t="str">
        <f ca="1">IF(VLOOKUP($H$15,EXT[],2,FALSE)=2,H41,AB24)</f>
        <v>LED1: Slider</v>
      </c>
      <c r="AC35" s="42">
        <v>12</v>
      </c>
      <c r="AD35" s="86"/>
    </row>
    <row r="36" spans="2:30" x14ac:dyDescent="0.2">
      <c r="B36" s="85"/>
      <c r="C36" s="126"/>
      <c r="D36" s="43">
        <v>7</v>
      </c>
      <c r="E36" s="43">
        <v>18</v>
      </c>
      <c r="F36" s="43" t="s">
        <v>59</v>
      </c>
      <c r="G36" s="39" t="str">
        <f t="shared" ca="1" si="1"/>
        <v>PA18(XY14)</v>
      </c>
      <c r="H36" s="43" t="str">
        <f ca="1">_xlfn.IFNA(IF(VLOOKUP($H$15,EXT[],2,FALSE)=2,VLOOKUP(D36,INDIRECT($H$15),3),""),"")</f>
        <v/>
      </c>
      <c r="I36" s="107" t="str">
        <f t="shared" ca="1" si="5"/>
        <v>--</v>
      </c>
      <c r="J36" s="86"/>
      <c r="L36" s="85"/>
      <c r="M36" s="55">
        <v>21</v>
      </c>
      <c r="N36" s="58" t="s">
        <v>65</v>
      </c>
      <c r="O36" s="59" t="str">
        <f t="shared" ca="1" si="3"/>
        <v>PA01(XY1)</v>
      </c>
      <c r="P36" s="132"/>
      <c r="Q36" s="62" t="str">
        <f t="shared" ca="1" si="4"/>
        <v>PA21(XY23)</v>
      </c>
      <c r="R36" s="63" t="s">
        <v>66</v>
      </c>
      <c r="S36" s="55">
        <v>36</v>
      </c>
      <c r="U36" s="39">
        <v>13</v>
      </c>
      <c r="V36" s="40" t="str">
        <f ca="1">G42</f>
        <v>PA15(XY11)</v>
      </c>
      <c r="W36" s="41" t="str">
        <f ca="1">G43</f>
        <v>PA22(XY16)</v>
      </c>
      <c r="X36" s="42">
        <v>14</v>
      </c>
      <c r="Y36" s="140"/>
      <c r="Z36" s="39">
        <v>13</v>
      </c>
      <c r="AA36" s="40" t="str">
        <f ca="1">IF(VLOOKUP($H$15,EXT[],2,FALSE)=2,H42,AA25)</f>
        <v>NC</v>
      </c>
      <c r="AB36" s="41" t="str">
        <f ca="1">IF(VLOOKUP($H$15,EXT[],2,FALSE)=2,H43,AB25)</f>
        <v>NC</v>
      </c>
      <c r="AC36" s="42">
        <v>14</v>
      </c>
      <c r="AD36" s="86"/>
    </row>
    <row r="37" spans="2:30" x14ac:dyDescent="0.2">
      <c r="B37" s="85"/>
      <c r="C37" s="126"/>
      <c r="D37" s="43">
        <v>8</v>
      </c>
      <c r="E37" s="43">
        <v>39</v>
      </c>
      <c r="F37" s="43" t="s">
        <v>60</v>
      </c>
      <c r="G37" s="39" t="str">
        <f t="shared" ca="1" si="1"/>
        <v>PA07</v>
      </c>
      <c r="H37" s="43" t="str">
        <f ca="1">_xlfn.IFNA(IF(VLOOKUP($H$15,EXT[],2,FALSE)=2,VLOOKUP(D37,INDIRECT($H$15),3),""),"")</f>
        <v/>
      </c>
      <c r="I37" s="107" t="str">
        <f t="shared" ca="1" si="5"/>
        <v>--</v>
      </c>
      <c r="J37" s="86"/>
      <c r="L37" s="85"/>
      <c r="M37" s="55">
        <v>22</v>
      </c>
      <c r="N37" s="58" t="s">
        <v>67</v>
      </c>
      <c r="O37" s="59" t="str">
        <f ca="1">_xlfn.IFNA(VLOOKUP(N37,$F$16:$G$47,2,FALSE),"")</f>
        <v>PA15(XY11)</v>
      </c>
      <c r="P37" s="132"/>
      <c r="Q37" s="62" t="str">
        <f t="shared" ca="1" si="4"/>
        <v>PA22(XY16)</v>
      </c>
      <c r="R37" s="63" t="s">
        <v>68</v>
      </c>
      <c r="S37" s="55">
        <v>35</v>
      </c>
      <c r="U37" s="39">
        <v>15</v>
      </c>
      <c r="V37" s="40" t="str">
        <f ca="1">G44</f>
        <v>PA00(XY0)</v>
      </c>
      <c r="W37" s="41" t="str">
        <f ca="1">G45</f>
        <v>PA23(XY17)</v>
      </c>
      <c r="X37" s="42">
        <v>16</v>
      </c>
      <c r="Y37" s="140"/>
      <c r="Z37" s="39">
        <v>15</v>
      </c>
      <c r="AA37" s="40" t="str">
        <f ca="1">IF(VLOOKUP($H$15,EXT[],2,FALSE)=2,H44,AA26)</f>
        <v>LED2: Slider</v>
      </c>
      <c r="AB37" s="41" t="str">
        <f ca="1">IF(VLOOKUP($H$15,EXT[],2,FALSE)=2,H45,AB26)</f>
        <v>LED3: Slider</v>
      </c>
      <c r="AC37" s="42">
        <v>16</v>
      </c>
      <c r="AD37" s="86"/>
    </row>
    <row r="38" spans="2:30" ht="16" thickBot="1" x14ac:dyDescent="0.25">
      <c r="B38" s="85"/>
      <c r="C38" s="126"/>
      <c r="D38" s="43">
        <v>9</v>
      </c>
      <c r="E38" s="43">
        <v>19</v>
      </c>
      <c r="F38" s="43" t="s">
        <v>61</v>
      </c>
      <c r="G38" s="39" t="str">
        <f t="shared" ca="1" si="1"/>
        <v>PA07</v>
      </c>
      <c r="H38" s="43" t="str">
        <f ca="1">_xlfn.IFNA(IF(VLOOKUP($H$15,EXT[],2,FALSE)=2,VLOOKUP(D38,INDIRECT($H$15),3),""),"")</f>
        <v/>
      </c>
      <c r="I38" s="107" t="str">
        <f t="shared" ca="1" si="5"/>
        <v>--</v>
      </c>
      <c r="J38" s="86"/>
      <c r="L38" s="85"/>
      <c r="M38" s="66">
        <v>23</v>
      </c>
      <c r="N38" s="67" t="s">
        <v>30</v>
      </c>
      <c r="O38" s="68" t="str">
        <f t="shared" si="3"/>
        <v/>
      </c>
      <c r="P38" s="132"/>
      <c r="Q38" s="74" t="str">
        <f t="shared" si="4"/>
        <v/>
      </c>
      <c r="R38" s="70" t="s">
        <v>30</v>
      </c>
      <c r="S38" s="66">
        <v>34</v>
      </c>
      <c r="U38" s="44">
        <v>17</v>
      </c>
      <c r="V38" s="45" t="str">
        <f ca="1">G46</f>
        <v>PA01(XY1)</v>
      </c>
      <c r="W38" s="46" t="str">
        <f ca="1">G47</f>
        <v>PA21(XY23)</v>
      </c>
      <c r="X38" s="47">
        <v>18</v>
      </c>
      <c r="Y38" s="140"/>
      <c r="Z38" s="44">
        <v>17</v>
      </c>
      <c r="AA38" s="45" t="str">
        <f ca="1">IF(VLOOKUP($H$15,EXT[],2,FALSE)=2,H46,AA27)</f>
        <v>LED4: Slider</v>
      </c>
      <c r="AB38" s="46" t="str">
        <f ca="1">IF(VLOOKUP($H$15,EXT[],2,FALSE)=2,H47,AB27)</f>
        <v>LED5: Slider</v>
      </c>
      <c r="AC38" s="47">
        <v>18</v>
      </c>
      <c r="AD38" s="86"/>
    </row>
    <row r="39" spans="2:30" x14ac:dyDescent="0.2">
      <c r="B39" s="85"/>
      <c r="C39" s="126"/>
      <c r="D39" s="43">
        <v>10</v>
      </c>
      <c r="E39" s="43">
        <v>38</v>
      </c>
      <c r="F39" s="43" t="s">
        <v>62</v>
      </c>
      <c r="G39" s="39" t="str">
        <f t="shared" ca="1" si="1"/>
        <v>PB22</v>
      </c>
      <c r="H39" s="43" t="str">
        <f ca="1">_xlfn.IFNA(IF(VLOOKUP($H$15,EXT[],2,FALSE)=2,VLOOKUP(D39,INDIRECT($H$15),3),""),"")</f>
        <v/>
      </c>
      <c r="I39" s="107" t="str">
        <f t="shared" ca="1" si="5"/>
        <v>--</v>
      </c>
      <c r="J39" s="86"/>
      <c r="L39" s="85"/>
      <c r="M39" s="66">
        <v>24</v>
      </c>
      <c r="N39" s="67" t="s">
        <v>40</v>
      </c>
      <c r="O39" s="68" t="str">
        <f t="shared" si="3"/>
        <v/>
      </c>
      <c r="P39" s="132"/>
      <c r="Q39" s="74" t="str">
        <f t="shared" si="4"/>
        <v/>
      </c>
      <c r="R39" s="70" t="s">
        <v>40</v>
      </c>
      <c r="S39" s="66">
        <v>33</v>
      </c>
      <c r="AD39" s="86"/>
    </row>
    <row r="40" spans="2:30" x14ac:dyDescent="0.2">
      <c r="B40" s="85"/>
      <c r="C40" s="126"/>
      <c r="D40" s="43">
        <v>11</v>
      </c>
      <c r="E40" s="43">
        <v>9</v>
      </c>
      <c r="F40" s="43" t="s">
        <v>47</v>
      </c>
      <c r="G40" s="39" t="str">
        <f t="shared" ca="1" si="1"/>
        <v>PA12(XY24)</v>
      </c>
      <c r="H40" s="43" t="str">
        <f ca="1">_xlfn.IFNA(IF(VLOOKUP($H$15,EXT[],2,FALSE)=2,VLOOKUP(D40,INDIRECT($H$15),3),""),"")</f>
        <v/>
      </c>
      <c r="I40" s="107" t="str">
        <f t="shared" ca="1" si="5"/>
        <v>--</v>
      </c>
      <c r="J40" s="86"/>
      <c r="L40" s="85"/>
      <c r="M40" s="66">
        <v>25</v>
      </c>
      <c r="N40" s="67" t="s">
        <v>30</v>
      </c>
      <c r="O40" s="68" t="str">
        <f>_xlfn.IFNA(VLOOKUP(N40,$F$16:$G$47,2,FALSE),"")</f>
        <v/>
      </c>
      <c r="P40" s="132"/>
      <c r="Q40" s="74" t="str">
        <f t="shared" si="4"/>
        <v/>
      </c>
      <c r="R40" s="70" t="s">
        <v>30</v>
      </c>
      <c r="S40" s="66">
        <v>32</v>
      </c>
      <c r="AD40" s="86"/>
    </row>
    <row r="41" spans="2:30" x14ac:dyDescent="0.2">
      <c r="B41" s="85"/>
      <c r="C41" s="126"/>
      <c r="D41" s="43">
        <v>12</v>
      </c>
      <c r="E41" s="43">
        <v>10</v>
      </c>
      <c r="F41" s="43" t="s">
        <v>49</v>
      </c>
      <c r="G41" s="39" t="str">
        <f t="shared" ca="1" si="1"/>
        <v>PA13(XY25)</v>
      </c>
      <c r="H41" s="43" t="str">
        <f ca="1">_xlfn.IFNA(IF(VLOOKUP($H$15,EXT[],2,FALSE)=2,VLOOKUP(D41,INDIRECT($H$15),3),""),"")</f>
        <v/>
      </c>
      <c r="I41" s="107" t="str">
        <f t="shared" ca="1" si="5"/>
        <v>--</v>
      </c>
      <c r="J41" s="86"/>
      <c r="L41" s="85"/>
      <c r="M41" s="66">
        <v>26</v>
      </c>
      <c r="N41" s="67" t="s">
        <v>30</v>
      </c>
      <c r="O41" s="68" t="str">
        <f t="shared" si="3"/>
        <v/>
      </c>
      <c r="P41" s="132"/>
      <c r="Q41" s="74" t="str">
        <f t="shared" si="4"/>
        <v/>
      </c>
      <c r="R41" s="70" t="s">
        <v>30</v>
      </c>
      <c r="S41" s="66">
        <v>31</v>
      </c>
      <c r="AD41" s="86"/>
    </row>
    <row r="42" spans="2:30" x14ac:dyDescent="0.2">
      <c r="B42" s="85"/>
      <c r="C42" s="126"/>
      <c r="D42" s="43">
        <v>13</v>
      </c>
      <c r="E42" s="43">
        <v>22</v>
      </c>
      <c r="F42" s="43" t="s">
        <v>67</v>
      </c>
      <c r="G42" s="39" t="str">
        <f t="shared" ca="1" si="1"/>
        <v>PA15(XY11)</v>
      </c>
      <c r="H42" s="43" t="str">
        <f ca="1">_xlfn.IFNA(IF(VLOOKUP($H$15,EXT[],2,FALSE)=2,VLOOKUP(D42,INDIRECT($H$15),3),""),"")</f>
        <v/>
      </c>
      <c r="I42" s="107" t="str">
        <f t="shared" ca="1" si="5"/>
        <v>--</v>
      </c>
      <c r="J42" s="86"/>
      <c r="L42" s="85"/>
      <c r="M42" s="66">
        <v>27</v>
      </c>
      <c r="N42" s="67" t="s">
        <v>30</v>
      </c>
      <c r="O42" s="68" t="str">
        <f t="shared" si="3"/>
        <v/>
      </c>
      <c r="P42" s="132"/>
      <c r="Q42" s="74" t="str">
        <f t="shared" si="4"/>
        <v/>
      </c>
      <c r="R42" s="70" t="s">
        <v>30</v>
      </c>
      <c r="S42" s="66">
        <v>30</v>
      </c>
      <c r="AD42" s="86"/>
    </row>
    <row r="43" spans="2:30" ht="16" thickBot="1" x14ac:dyDescent="0.25">
      <c r="B43" s="85"/>
      <c r="C43" s="126"/>
      <c r="D43" s="43">
        <v>14</v>
      </c>
      <c r="E43" s="43">
        <v>35</v>
      </c>
      <c r="F43" s="43" t="s">
        <v>68</v>
      </c>
      <c r="G43" s="39" t="str">
        <f t="shared" ca="1" si="1"/>
        <v>PA22(XY16)</v>
      </c>
      <c r="H43" s="43" t="str">
        <f ca="1">_xlfn.IFNA(IF(VLOOKUP($H$15,EXT[],2,FALSE)=2,VLOOKUP(D43,INDIRECT($H$15),3),""),"")</f>
        <v/>
      </c>
      <c r="I43" s="107" t="str">
        <f t="shared" ca="1" si="5"/>
        <v>--</v>
      </c>
      <c r="J43" s="86"/>
      <c r="L43" s="85"/>
      <c r="M43" s="72">
        <v>28</v>
      </c>
      <c r="N43" s="71" t="s">
        <v>30</v>
      </c>
      <c r="O43" s="73" t="str">
        <f t="shared" si="3"/>
        <v/>
      </c>
      <c r="P43" s="133"/>
      <c r="Q43" s="75" t="str">
        <f t="shared" si="4"/>
        <v/>
      </c>
      <c r="R43" s="76" t="s">
        <v>30</v>
      </c>
      <c r="S43" s="72">
        <v>29</v>
      </c>
      <c r="AD43" s="86"/>
    </row>
    <row r="44" spans="2:30" x14ac:dyDescent="0.2">
      <c r="B44" s="85"/>
      <c r="C44" s="126"/>
      <c r="D44" s="43">
        <v>15</v>
      </c>
      <c r="E44" s="43">
        <v>20</v>
      </c>
      <c r="F44" s="43" t="s">
        <v>63</v>
      </c>
      <c r="G44" s="39" t="str">
        <f t="shared" ca="1" si="1"/>
        <v>PA00(XY0)</v>
      </c>
      <c r="H44" s="43" t="str">
        <f ca="1">_xlfn.IFNA(IF(VLOOKUP($H$15,EXT[],2,FALSE)=2,VLOOKUP(D44,INDIRECT($H$15),3),""),"")</f>
        <v/>
      </c>
      <c r="I44" s="107" t="str">
        <f t="shared" ca="1" si="5"/>
        <v>--</v>
      </c>
      <c r="J44" s="86"/>
      <c r="L44" s="85"/>
      <c r="AD44" s="86"/>
    </row>
    <row r="45" spans="2:30" x14ac:dyDescent="0.2">
      <c r="B45" s="85"/>
      <c r="C45" s="126"/>
      <c r="D45" s="43">
        <v>16</v>
      </c>
      <c r="E45" s="43">
        <v>37</v>
      </c>
      <c r="F45" s="43" t="s">
        <v>64</v>
      </c>
      <c r="G45" s="39" t="str">
        <f t="shared" ca="1" si="1"/>
        <v>PA23(XY17)</v>
      </c>
      <c r="H45" s="43" t="str">
        <f ca="1">_xlfn.IFNA(IF(VLOOKUP($H$15,EXT[],2,FALSE)=2,VLOOKUP(D45,INDIRECT($H$15),3),""),"")</f>
        <v/>
      </c>
      <c r="I45" s="107" t="str">
        <f t="shared" ca="1" si="5"/>
        <v>--</v>
      </c>
      <c r="J45" s="86"/>
      <c r="L45" s="85"/>
      <c r="AD45" s="86"/>
    </row>
    <row r="46" spans="2:30" x14ac:dyDescent="0.2">
      <c r="B46" s="85"/>
      <c r="C46" s="126"/>
      <c r="D46" s="43">
        <v>17</v>
      </c>
      <c r="E46" s="43">
        <v>21</v>
      </c>
      <c r="F46" s="43" t="s">
        <v>65</v>
      </c>
      <c r="G46" s="39" t="str">
        <f t="shared" ca="1" si="1"/>
        <v>PA01(XY1)</v>
      </c>
      <c r="H46" s="43" t="str">
        <f ca="1">_xlfn.IFNA(IF(VLOOKUP($H$15,EXT[],2,FALSE)=2,VLOOKUP(D46,INDIRECT($H$15),3),""),"")</f>
        <v/>
      </c>
      <c r="I46" s="107" t="str">
        <f t="shared" ca="1" si="5"/>
        <v>--</v>
      </c>
      <c r="J46" s="86"/>
      <c r="L46" s="85"/>
      <c r="AD46" s="86"/>
    </row>
    <row r="47" spans="2:30" x14ac:dyDescent="0.2">
      <c r="B47" s="88"/>
      <c r="C47" s="127"/>
      <c r="D47" s="48">
        <v>18</v>
      </c>
      <c r="E47" s="48">
        <v>36</v>
      </c>
      <c r="F47" s="48" t="s">
        <v>66</v>
      </c>
      <c r="G47" s="44" t="str">
        <f t="shared" ca="1" si="1"/>
        <v>PA21(XY23)</v>
      </c>
      <c r="H47" s="48" t="str">
        <f ca="1">_xlfn.IFNA(IF(VLOOKUP($H$15,EXT[],2,FALSE)=2,VLOOKUP(D47,INDIRECT($H$15),3),""),"")</f>
        <v/>
      </c>
      <c r="I47" s="108" t="str">
        <f t="shared" ca="1" si="5"/>
        <v>--</v>
      </c>
      <c r="J47" s="90"/>
      <c r="L47" s="88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90"/>
    </row>
  </sheetData>
  <mergeCells count="26">
    <mergeCell ref="M2:AD2"/>
    <mergeCell ref="M3:AD3"/>
    <mergeCell ref="M4:AD4"/>
    <mergeCell ref="M5:AD5"/>
    <mergeCell ref="M6:AB6"/>
    <mergeCell ref="O15:Q15"/>
    <mergeCell ref="M7:AD7"/>
    <mergeCell ref="M8:AD8"/>
    <mergeCell ref="B11:J12"/>
    <mergeCell ref="L11:AD13"/>
    <mergeCell ref="B2:D5"/>
    <mergeCell ref="F2:J2"/>
    <mergeCell ref="F3:J3"/>
    <mergeCell ref="F4:J4"/>
    <mergeCell ref="F5:J5"/>
    <mergeCell ref="C32:C47"/>
    <mergeCell ref="P16:P21"/>
    <mergeCell ref="P22:P43"/>
    <mergeCell ref="V19:W19"/>
    <mergeCell ref="AA19:AB19"/>
    <mergeCell ref="V30:W30"/>
    <mergeCell ref="AA30:AB30"/>
    <mergeCell ref="C16:C31"/>
    <mergeCell ref="AA28:AB29"/>
    <mergeCell ref="Y19:Y27"/>
    <mergeCell ref="Y30:Y38"/>
  </mergeCells>
  <pageMargins left="0.7" right="0.7" top="0.75" bottom="0.75" header="0.3" footer="0.3"/>
  <pageSetup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604EF90-904C-4F4E-95CE-E970E4CE6533}">
          <x14:formula1>
            <xm:f>Data!$D$2:$D$24</xm:f>
          </x14:formula1>
          <xm:sqref>G15</xm:sqref>
        </x14:dataValidation>
        <x14:dataValidation type="list" allowBlank="1" showInputMessage="1" showErrorMessage="1" xr:uid="{6B0C3EA8-09E1-4949-82E3-5CAE654E8F98}">
          <x14:formula1>
            <xm:f>Data!$G$4:$G$12</xm:f>
          </x14:formula1>
          <xm:sqref>J15:K15</xm:sqref>
        </x14:dataValidation>
        <x14:dataValidation type="list" allowBlank="1" showInputMessage="1" showErrorMessage="1" xr:uid="{DFFDA861-5F46-5345-804E-3EC942B19CE1}">
          <x14:formula1>
            <xm:f>Data!$G$4:$G$13</xm:f>
          </x14:formula1>
          <xm:sqref>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6241F-C3BF-4050-9341-C7D44D4580FD}">
  <dimension ref="B2:AC47"/>
  <sheetViews>
    <sheetView zoomScale="70" zoomScaleNormal="70" workbookViewId="0">
      <selection activeCell="G20" sqref="G20"/>
    </sheetView>
  </sheetViews>
  <sheetFormatPr baseColWidth="10" defaultColWidth="9.1640625" defaultRowHeight="15" x14ac:dyDescent="0.2"/>
  <cols>
    <col min="1" max="1" width="3.5" style="15" customWidth="1"/>
    <col min="2" max="2" width="4.5" style="15" customWidth="1"/>
    <col min="3" max="3" width="3.6640625" style="15" bestFit="1" customWidth="1"/>
    <col min="4" max="4" width="12" style="15" bestFit="1" customWidth="1"/>
    <col min="5" max="5" width="14.5" style="15" bestFit="1" customWidth="1"/>
    <col min="6" max="6" width="16.5" style="15" bestFit="1" customWidth="1"/>
    <col min="7" max="7" width="24.5" style="15" customWidth="1"/>
    <col min="8" max="8" width="34.5" style="15" customWidth="1"/>
    <col min="9" max="9" width="6.1640625" style="15" bestFit="1" customWidth="1"/>
    <col min="10" max="10" width="4.83203125" style="15" customWidth="1"/>
    <col min="11" max="11" width="12.1640625" style="15" bestFit="1" customWidth="1"/>
    <col min="12" max="12" width="9.1640625" style="15"/>
    <col min="13" max="13" width="4.5" style="15" customWidth="1"/>
    <col min="14" max="14" width="3.83203125" style="15" customWidth="1"/>
    <col min="15" max="16" width="9.1640625" style="15"/>
    <col min="17" max="17" width="3.33203125" style="15" bestFit="1" customWidth="1"/>
    <col min="18" max="18" width="8.5" style="15" customWidth="1"/>
    <col min="19" max="19" width="3.33203125" style="15" bestFit="1" customWidth="1"/>
    <col min="20" max="20" width="22.83203125" style="15" customWidth="1"/>
    <col min="21" max="21" width="24.83203125" style="15" customWidth="1"/>
    <col min="22" max="22" width="3.33203125" style="15" bestFit="1" customWidth="1"/>
    <col min="23" max="16384" width="9.1640625" style="15"/>
  </cols>
  <sheetData>
    <row r="2" spans="2:29" ht="15" customHeight="1" x14ac:dyDescent="0.2">
      <c r="B2" s="141" t="s">
        <v>0</v>
      </c>
      <c r="C2" s="142"/>
      <c r="D2" s="143"/>
      <c r="E2" s="150" t="s">
        <v>1</v>
      </c>
      <c r="F2" s="151"/>
      <c r="G2" s="151"/>
      <c r="H2" s="151"/>
      <c r="I2" s="152"/>
      <c r="K2" s="93" t="s">
        <v>2</v>
      </c>
      <c r="L2" s="166">
        <v>45449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7"/>
    </row>
    <row r="3" spans="2:29" ht="15" customHeight="1" x14ac:dyDescent="0.2">
      <c r="B3" s="144"/>
      <c r="C3" s="145"/>
      <c r="D3" s="146"/>
      <c r="E3" s="153" t="s">
        <v>3</v>
      </c>
      <c r="F3" s="154"/>
      <c r="G3" s="154"/>
      <c r="H3" s="154"/>
      <c r="I3" s="155"/>
      <c r="K3" s="94" t="s">
        <v>4</v>
      </c>
      <c r="L3" s="154">
        <v>0.2</v>
      </c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5"/>
    </row>
    <row r="4" spans="2:29" ht="15" customHeight="1" x14ac:dyDescent="0.2">
      <c r="B4" s="144"/>
      <c r="C4" s="145"/>
      <c r="D4" s="146"/>
      <c r="E4" s="153" t="s">
        <v>5</v>
      </c>
      <c r="F4" s="154"/>
      <c r="G4" s="154"/>
      <c r="H4" s="154"/>
      <c r="I4" s="155"/>
      <c r="K4" s="94" t="s">
        <v>6</v>
      </c>
      <c r="L4" s="154" t="s">
        <v>7</v>
      </c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5"/>
    </row>
    <row r="5" spans="2:29" ht="15" customHeight="1" x14ac:dyDescent="0.2">
      <c r="B5" s="147"/>
      <c r="C5" s="148"/>
      <c r="D5" s="149"/>
      <c r="E5" s="156" t="s">
        <v>8</v>
      </c>
      <c r="F5" s="157"/>
      <c r="G5" s="157"/>
      <c r="H5" s="157"/>
      <c r="I5" s="158"/>
      <c r="K5" s="85"/>
      <c r="L5" s="154" t="s">
        <v>9</v>
      </c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5"/>
    </row>
    <row r="6" spans="2:29" x14ac:dyDescent="0.2">
      <c r="K6" s="94" t="s">
        <v>10</v>
      </c>
      <c r="L6" s="154" t="s">
        <v>11</v>
      </c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97"/>
      <c r="AC6" s="98"/>
    </row>
    <row r="7" spans="2:29" x14ac:dyDescent="0.2">
      <c r="K7" s="85"/>
      <c r="L7" s="154" t="s">
        <v>12</v>
      </c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5"/>
    </row>
    <row r="8" spans="2:29" x14ac:dyDescent="0.2">
      <c r="K8" s="88"/>
      <c r="L8" s="157" t="s">
        <v>13</v>
      </c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8"/>
    </row>
    <row r="10" spans="2:29" x14ac:dyDescent="0.2">
      <c r="B10" s="82"/>
      <c r="C10" s="83"/>
      <c r="D10" s="83"/>
      <c r="E10" s="83"/>
      <c r="F10" s="83"/>
      <c r="G10" s="83"/>
      <c r="H10" s="83"/>
      <c r="I10" s="84"/>
      <c r="K10" s="82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4"/>
    </row>
    <row r="11" spans="2:29" ht="15" customHeight="1" x14ac:dyDescent="0.2">
      <c r="B11" s="160" t="s">
        <v>69</v>
      </c>
      <c r="C11" s="161"/>
      <c r="D11" s="161"/>
      <c r="E11" s="161"/>
      <c r="F11" s="161"/>
      <c r="G11" s="161"/>
      <c r="H11" s="161"/>
      <c r="I11" s="162"/>
      <c r="K11" s="163" t="s">
        <v>70</v>
      </c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5"/>
    </row>
    <row r="12" spans="2:29" ht="21.75" customHeight="1" x14ac:dyDescent="0.2">
      <c r="B12" s="160"/>
      <c r="C12" s="161"/>
      <c r="D12" s="161"/>
      <c r="E12" s="161"/>
      <c r="F12" s="161"/>
      <c r="G12" s="161"/>
      <c r="H12" s="161"/>
      <c r="I12" s="162"/>
      <c r="K12" s="163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5"/>
    </row>
    <row r="13" spans="2:29" ht="19" x14ac:dyDescent="0.2">
      <c r="B13" s="85"/>
      <c r="D13" s="124" t="s">
        <v>16</v>
      </c>
      <c r="E13" s="122"/>
      <c r="F13" s="122"/>
      <c r="G13" s="122"/>
      <c r="H13" s="122"/>
      <c r="I13" s="86"/>
      <c r="K13" s="85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6"/>
    </row>
    <row r="14" spans="2:29" ht="15" customHeight="1" x14ac:dyDescent="0.2">
      <c r="B14" s="85"/>
      <c r="F14" s="77" t="s">
        <v>71</v>
      </c>
      <c r="G14" s="78" t="s">
        <v>18</v>
      </c>
      <c r="H14" s="114"/>
      <c r="I14" s="86"/>
      <c r="K14" s="85"/>
      <c r="W14" s="86"/>
    </row>
    <row r="15" spans="2:29" ht="16" x14ac:dyDescent="0.2">
      <c r="B15" s="85"/>
      <c r="D15" s="51" t="s">
        <v>19</v>
      </c>
      <c r="E15" s="52" t="s">
        <v>21</v>
      </c>
      <c r="F15" s="100" t="s">
        <v>72</v>
      </c>
      <c r="G15" s="104" t="s">
        <v>23</v>
      </c>
      <c r="H15" s="115" t="s">
        <v>24</v>
      </c>
      <c r="I15" s="86"/>
      <c r="K15" s="85"/>
      <c r="L15" s="101" t="s">
        <v>71</v>
      </c>
      <c r="W15" s="86"/>
    </row>
    <row r="16" spans="2:29" ht="15" customHeight="1" x14ac:dyDescent="0.2">
      <c r="B16" s="85"/>
      <c r="C16" s="135" t="s">
        <v>28</v>
      </c>
      <c r="D16" s="16">
        <v>3</v>
      </c>
      <c r="E16" s="20" t="s">
        <v>73</v>
      </c>
      <c r="F16" s="17" t="str">
        <f t="shared" ref="F16:F31" ca="1" si="0">_xlfn.IFNA(VLOOKUP(D16,INDIRECT($F$15),2,FALSE),"")</f>
        <v>XY2</v>
      </c>
      <c r="G16" s="105" t="str">
        <f t="shared" ref="G16:G31" ca="1" si="1">VLOOKUP(D16,INDIRECT($G$15),2,FALSE)</f>
        <v>Y5: Driven Shield</v>
      </c>
      <c r="H16" s="21" t="str">
        <f ca="1">_xlfn.IFNA(VLOOKUP(D16,INDIRECT($F$15),3,FALSE),"")</f>
        <v>--</v>
      </c>
      <c r="I16" s="86"/>
      <c r="K16" s="85"/>
      <c r="L16" s="168" t="str">
        <f>F15</f>
        <v>PIC32CMLE</v>
      </c>
      <c r="W16" s="86"/>
    </row>
    <row r="17" spans="2:23" x14ac:dyDescent="0.2">
      <c r="B17" s="85"/>
      <c r="C17" s="136"/>
      <c r="D17" s="19">
        <v>4</v>
      </c>
      <c r="E17" s="20" t="s">
        <v>74</v>
      </c>
      <c r="F17" s="20" t="str">
        <f t="shared" ca="1" si="0"/>
        <v>XY3</v>
      </c>
      <c r="G17" s="102" t="str">
        <f t="shared" ca="1" si="1"/>
        <v>Y1: Button 1</v>
      </c>
      <c r="H17" s="21" t="str">
        <f t="shared" ref="H17:H31" ca="1" si="2">_xlfn.IFNA(VLOOKUP(D17,INDIRECT($F$15),3,FALSE),"")</f>
        <v>Pin connected to AREF Capacitor</v>
      </c>
      <c r="I17" s="86"/>
      <c r="K17" s="85"/>
      <c r="L17" s="168"/>
      <c r="W17" s="86"/>
    </row>
    <row r="18" spans="2:23" x14ac:dyDescent="0.2">
      <c r="B18" s="85"/>
      <c r="C18" s="136"/>
      <c r="D18" s="19">
        <v>5</v>
      </c>
      <c r="E18" s="20" t="s">
        <v>75</v>
      </c>
      <c r="F18" s="20" t="str">
        <f t="shared" ca="1" si="0"/>
        <v>XY8</v>
      </c>
      <c r="G18" s="102" t="str">
        <f t="shared" ca="1" si="1"/>
        <v>LED0: Slider</v>
      </c>
      <c r="H18" s="21" t="str">
        <f t="shared" ca="1" si="2"/>
        <v>--</v>
      </c>
      <c r="I18" s="86"/>
      <c r="K18" s="85"/>
      <c r="L18" s="168"/>
      <c r="W18" s="86"/>
    </row>
    <row r="19" spans="2:23" ht="16" thickBot="1" x14ac:dyDescent="0.25">
      <c r="B19" s="85"/>
      <c r="C19" s="136"/>
      <c r="D19" s="19">
        <v>6</v>
      </c>
      <c r="E19" s="20" t="s">
        <v>76</v>
      </c>
      <c r="F19" s="20" t="str">
        <f t="shared" ca="1" si="0"/>
        <v>XY9</v>
      </c>
      <c r="G19" s="102" t="str">
        <f t="shared" ca="1" si="1"/>
        <v>LED6: Button 1</v>
      </c>
      <c r="H19" s="21" t="str">
        <f t="shared" ca="1" si="2"/>
        <v>--</v>
      </c>
      <c r="I19" s="86"/>
      <c r="K19" s="85"/>
      <c r="L19" s="168"/>
      <c r="N19" s="53" t="s">
        <v>25</v>
      </c>
      <c r="O19" s="134" t="s">
        <v>77</v>
      </c>
      <c r="P19" s="134"/>
      <c r="Q19" s="54" t="s">
        <v>25</v>
      </c>
      <c r="R19" s="140"/>
      <c r="S19" s="53" t="s">
        <v>25</v>
      </c>
      <c r="T19" s="134" t="str">
        <f>IF(G15 &lt;&gt; "T10_Xplained_Pro_EXT3",G15 &amp; " EXT 1",G15)</f>
        <v>QT7_Xplained_Pro EXT 1</v>
      </c>
      <c r="U19" s="134"/>
      <c r="V19" s="54" t="s">
        <v>25</v>
      </c>
      <c r="W19" s="86"/>
    </row>
    <row r="20" spans="2:23" x14ac:dyDescent="0.2">
      <c r="B20" s="85"/>
      <c r="C20" s="136"/>
      <c r="D20" s="19">
        <v>7</v>
      </c>
      <c r="E20" s="20" t="s">
        <v>78</v>
      </c>
      <c r="F20" s="20" t="str">
        <f t="shared" ca="1" si="0"/>
        <v>XY20</v>
      </c>
      <c r="G20" s="102" t="str">
        <f t="shared" ca="1" si="1"/>
        <v>Y2: Slider</v>
      </c>
      <c r="H20" s="21" t="str">
        <f t="shared" ca="1" si="2"/>
        <v>--</v>
      </c>
      <c r="I20" s="86"/>
      <c r="K20" s="85"/>
      <c r="L20" s="168"/>
      <c r="N20" s="24">
        <v>3</v>
      </c>
      <c r="O20" s="22" t="str">
        <f ca="1" xml:space="preserve"> F16</f>
        <v>XY2</v>
      </c>
      <c r="P20" s="23" t="str">
        <f ca="1">F17</f>
        <v>XY3</v>
      </c>
      <c r="Q20" s="27">
        <v>4</v>
      </c>
      <c r="R20" s="140"/>
      <c r="S20" s="24">
        <v>3</v>
      </c>
      <c r="T20" s="22" t="str">
        <f ca="1">G16</f>
        <v>Y5: Driven Shield</v>
      </c>
      <c r="U20" s="23" t="str">
        <f ca="1">G17</f>
        <v>Y1: Button 1</v>
      </c>
      <c r="V20" s="27">
        <v>4</v>
      </c>
      <c r="W20" s="86"/>
    </row>
    <row r="21" spans="2:23" x14ac:dyDescent="0.2">
      <c r="B21" s="85"/>
      <c r="C21" s="136"/>
      <c r="D21" s="19">
        <v>8</v>
      </c>
      <c r="E21" s="20" t="s">
        <v>79</v>
      </c>
      <c r="F21" s="20" t="str">
        <f t="shared" ca="1" si="0"/>
        <v>XY21</v>
      </c>
      <c r="G21" s="102" t="str">
        <f t="shared" ca="1" si="1"/>
        <v>Y3: Slider</v>
      </c>
      <c r="H21" s="21" t="str">
        <f t="shared" ca="1" si="2"/>
        <v>--</v>
      </c>
      <c r="I21" s="86"/>
      <c r="K21" s="85"/>
      <c r="L21" s="168"/>
      <c r="N21" s="24">
        <v>5</v>
      </c>
      <c r="O21" s="25" t="str">
        <f ca="1">F18</f>
        <v>XY8</v>
      </c>
      <c r="P21" s="26" t="str">
        <f ca="1">F19</f>
        <v>XY9</v>
      </c>
      <c r="Q21" s="27">
        <v>6</v>
      </c>
      <c r="R21" s="140"/>
      <c r="S21" s="24">
        <v>5</v>
      </c>
      <c r="T21" s="25" t="str">
        <f ca="1">G18</f>
        <v>LED0: Slider</v>
      </c>
      <c r="U21" s="26" t="str">
        <f ca="1">G19</f>
        <v>LED6: Button 1</v>
      </c>
      <c r="V21" s="27">
        <v>6</v>
      </c>
      <c r="W21" s="86"/>
    </row>
    <row r="22" spans="2:23" ht="15" customHeight="1" x14ac:dyDescent="0.2">
      <c r="B22" s="85"/>
      <c r="C22" s="136"/>
      <c r="D22" s="19">
        <v>9</v>
      </c>
      <c r="E22" s="20" t="s">
        <v>80</v>
      </c>
      <c r="F22" s="20" t="str">
        <f t="shared" ca="1" si="0"/>
        <v>XY29</v>
      </c>
      <c r="G22" s="102" t="str">
        <f t="shared" ca="1" si="1"/>
        <v>Y4: Slider</v>
      </c>
      <c r="H22" s="21" t="str">
        <f t="shared" ca="1" si="2"/>
        <v>--</v>
      </c>
      <c r="I22" s="86"/>
      <c r="K22" s="85"/>
      <c r="L22" s="168"/>
      <c r="N22" s="24">
        <v>7</v>
      </c>
      <c r="O22" s="25" t="str">
        <f ca="1">F20</f>
        <v>XY20</v>
      </c>
      <c r="P22" s="26" t="str">
        <f ca="1">F21</f>
        <v>XY21</v>
      </c>
      <c r="Q22" s="27">
        <v>8</v>
      </c>
      <c r="R22" s="140"/>
      <c r="S22" s="24">
        <v>7</v>
      </c>
      <c r="T22" s="25" t="str">
        <f ca="1">G20</f>
        <v>Y2: Slider</v>
      </c>
      <c r="U22" s="26" t="str">
        <f ca="1">G21</f>
        <v>Y3: Slider</v>
      </c>
      <c r="V22" s="27">
        <v>8</v>
      </c>
      <c r="W22" s="86"/>
    </row>
    <row r="23" spans="2:23" x14ac:dyDescent="0.2">
      <c r="B23" s="85"/>
      <c r="C23" s="136"/>
      <c r="D23" s="19">
        <v>10</v>
      </c>
      <c r="E23" s="20" t="s">
        <v>81</v>
      </c>
      <c r="F23" s="20" t="str">
        <f t="shared" ca="1" si="0"/>
        <v>XY26</v>
      </c>
      <c r="G23" s="102" t="str">
        <f t="shared" ca="1" si="1"/>
        <v>Y0: Button 2</v>
      </c>
      <c r="H23" s="21" t="str">
        <f t="shared" ca="1" si="2"/>
        <v>--</v>
      </c>
      <c r="I23" s="86"/>
      <c r="K23" s="85"/>
      <c r="L23" s="168"/>
      <c r="N23" s="24">
        <v>9</v>
      </c>
      <c r="O23" s="25" t="str">
        <f ca="1">F22</f>
        <v>XY29</v>
      </c>
      <c r="P23" s="26" t="str">
        <f ca="1">F23</f>
        <v>XY26</v>
      </c>
      <c r="Q23" s="27">
        <v>10</v>
      </c>
      <c r="R23" s="140"/>
      <c r="S23" s="24">
        <v>9</v>
      </c>
      <c r="T23" s="25" t="str">
        <f ca="1">G22</f>
        <v>Y4: Slider</v>
      </c>
      <c r="U23" s="26" t="str">
        <f ca="1">G23</f>
        <v>Y0: Button 2</v>
      </c>
      <c r="V23" s="27">
        <v>10</v>
      </c>
      <c r="W23" s="86"/>
    </row>
    <row r="24" spans="2:23" x14ac:dyDescent="0.2">
      <c r="B24" s="85"/>
      <c r="C24" s="136"/>
      <c r="D24" s="19">
        <v>11</v>
      </c>
      <c r="E24" s="20" t="s">
        <v>82</v>
      </c>
      <c r="F24" s="20">
        <f t="shared" ca="1" si="0"/>
        <v>0</v>
      </c>
      <c r="G24" s="102" t="str">
        <f t="shared" ca="1" si="1"/>
        <v>LED7: Button 2</v>
      </c>
      <c r="H24" s="21" t="str">
        <f t="shared" ca="1" si="2"/>
        <v>--</v>
      </c>
      <c r="I24" s="86"/>
      <c r="K24" s="85"/>
      <c r="L24" s="168"/>
      <c r="N24" s="24">
        <v>11</v>
      </c>
      <c r="O24" s="25">
        <f ca="1">F24</f>
        <v>0</v>
      </c>
      <c r="P24" s="26">
        <f ca="1">F25</f>
        <v>0</v>
      </c>
      <c r="Q24" s="27">
        <v>12</v>
      </c>
      <c r="R24" s="140"/>
      <c r="S24" s="24">
        <v>11</v>
      </c>
      <c r="T24" s="25" t="str">
        <f ca="1">G24</f>
        <v>LED7: Button 2</v>
      </c>
      <c r="U24" s="26" t="str">
        <f ca="1">G25</f>
        <v>LED1: Slider</v>
      </c>
      <c r="V24" s="27">
        <v>12</v>
      </c>
      <c r="W24" s="86"/>
    </row>
    <row r="25" spans="2:23" x14ac:dyDescent="0.2">
      <c r="B25" s="85"/>
      <c r="C25" s="136"/>
      <c r="D25" s="19">
        <v>12</v>
      </c>
      <c r="E25" s="20" t="s">
        <v>83</v>
      </c>
      <c r="F25" s="20">
        <f t="shared" ca="1" si="0"/>
        <v>0</v>
      </c>
      <c r="G25" s="102" t="str">
        <f t="shared" ca="1" si="1"/>
        <v>LED1: Slider</v>
      </c>
      <c r="H25" s="21" t="str">
        <f t="shared" ca="1" si="2"/>
        <v>--</v>
      </c>
      <c r="I25" s="86"/>
      <c r="K25" s="85"/>
      <c r="L25" s="168"/>
      <c r="N25" s="24">
        <v>13</v>
      </c>
      <c r="O25" s="25" t="str">
        <f ca="1">F26</f>
        <v>XY17</v>
      </c>
      <c r="P25" s="26" t="str">
        <f ca="1">F27</f>
        <v>XY16</v>
      </c>
      <c r="Q25" s="27">
        <v>14</v>
      </c>
      <c r="R25" s="140"/>
      <c r="S25" s="24">
        <v>13</v>
      </c>
      <c r="T25" s="25" t="str">
        <f ca="1">G26</f>
        <v>NC</v>
      </c>
      <c r="U25" s="26" t="str">
        <f ca="1">G27</f>
        <v>NC</v>
      </c>
      <c r="V25" s="27">
        <v>14</v>
      </c>
      <c r="W25" s="86"/>
    </row>
    <row r="26" spans="2:23" x14ac:dyDescent="0.2">
      <c r="B26" s="85"/>
      <c r="C26" s="136"/>
      <c r="D26" s="19">
        <v>13</v>
      </c>
      <c r="E26" s="20" t="s">
        <v>84</v>
      </c>
      <c r="F26" s="20" t="str">
        <f t="shared" ca="1" si="0"/>
        <v>XY17</v>
      </c>
      <c r="G26" s="102" t="str">
        <f t="shared" ca="1" si="1"/>
        <v>NC</v>
      </c>
      <c r="H26" s="21" t="str">
        <f t="shared" ca="1" si="2"/>
        <v>--</v>
      </c>
      <c r="I26" s="86"/>
      <c r="K26" s="85"/>
      <c r="L26" s="168"/>
      <c r="N26" s="24">
        <v>15</v>
      </c>
      <c r="O26" s="25">
        <f ca="1">F28</f>
        <v>0</v>
      </c>
      <c r="P26" s="26">
        <f ca="1">F29</f>
        <v>0</v>
      </c>
      <c r="Q26" s="27">
        <v>16</v>
      </c>
      <c r="R26" s="140"/>
      <c r="S26" s="24">
        <v>15</v>
      </c>
      <c r="T26" s="25" t="str">
        <f ca="1">G28</f>
        <v>LED2: Slider</v>
      </c>
      <c r="U26" s="26" t="str">
        <f ca="1">G29</f>
        <v>LED3: Slider</v>
      </c>
      <c r="V26" s="27">
        <v>16</v>
      </c>
      <c r="W26" s="86"/>
    </row>
    <row r="27" spans="2:23" ht="16" thickBot="1" x14ac:dyDescent="0.25">
      <c r="B27" s="85"/>
      <c r="C27" s="136"/>
      <c r="D27" s="19">
        <v>14</v>
      </c>
      <c r="E27" s="20" t="s">
        <v>85</v>
      </c>
      <c r="F27" s="20" t="str">
        <f t="shared" ca="1" si="0"/>
        <v>XY16</v>
      </c>
      <c r="G27" s="102" t="str">
        <f t="shared" ca="1" si="1"/>
        <v>NC</v>
      </c>
      <c r="H27" s="21" t="str">
        <f t="shared" ca="1" si="2"/>
        <v>--</v>
      </c>
      <c r="I27" s="86"/>
      <c r="K27" s="85"/>
      <c r="L27" s="168"/>
      <c r="N27" s="28">
        <v>17</v>
      </c>
      <c r="O27" s="29">
        <f ca="1">F30</f>
        <v>0</v>
      </c>
      <c r="P27" s="30">
        <f ca="1">F31</f>
        <v>0</v>
      </c>
      <c r="Q27" s="31">
        <v>18</v>
      </c>
      <c r="R27" s="140"/>
      <c r="S27" s="28">
        <v>17</v>
      </c>
      <c r="T27" s="29" t="str">
        <f ca="1">G30</f>
        <v>LED4: Slider</v>
      </c>
      <c r="U27" s="30" t="str">
        <f ca="1">G31</f>
        <v>LED5: Slider</v>
      </c>
      <c r="V27" s="31">
        <v>18</v>
      </c>
      <c r="W27" s="86"/>
    </row>
    <row r="28" spans="2:23" x14ac:dyDescent="0.2">
      <c r="B28" s="85"/>
      <c r="C28" s="136"/>
      <c r="D28" s="19">
        <v>15</v>
      </c>
      <c r="E28" s="20" t="s">
        <v>86</v>
      </c>
      <c r="F28" s="20">
        <f t="shared" ca="1" si="0"/>
        <v>0</v>
      </c>
      <c r="G28" s="102" t="str">
        <f t="shared" ca="1" si="1"/>
        <v>LED2: Slider</v>
      </c>
      <c r="H28" s="21" t="str">
        <f t="shared" ca="1" si="2"/>
        <v>--</v>
      </c>
      <c r="I28" s="86"/>
      <c r="K28" s="85"/>
      <c r="L28" s="168"/>
      <c r="T28" s="138" t="str">
        <f>IF(VLOOKUP($G$15,EXT[],2,FALSE)=2,"","Alternative Option If Connected to Xplained Pro EXT2")</f>
        <v>Alternative Option If Connected to Xplained Pro EXT2</v>
      </c>
      <c r="U28" s="138"/>
      <c r="W28" s="86"/>
    </row>
    <row r="29" spans="2:23" x14ac:dyDescent="0.2">
      <c r="B29" s="85"/>
      <c r="C29" s="136"/>
      <c r="D29" s="19">
        <v>16</v>
      </c>
      <c r="E29" s="20" t="s">
        <v>87</v>
      </c>
      <c r="F29" s="20">
        <f t="shared" ca="1" si="0"/>
        <v>0</v>
      </c>
      <c r="G29" s="102" t="str">
        <f t="shared" ca="1" si="1"/>
        <v>LED3: Slider</v>
      </c>
      <c r="H29" s="21" t="str">
        <f t="shared" ca="1" si="2"/>
        <v>--</v>
      </c>
      <c r="I29" s="86"/>
      <c r="K29" s="85"/>
      <c r="L29" s="168"/>
      <c r="T29" s="139"/>
      <c r="U29" s="139"/>
      <c r="W29" s="86"/>
    </row>
    <row r="30" spans="2:23" ht="16" thickBot="1" x14ac:dyDescent="0.25">
      <c r="B30" s="85"/>
      <c r="C30" s="136"/>
      <c r="D30" s="19">
        <v>17</v>
      </c>
      <c r="E30" s="20" t="s">
        <v>88</v>
      </c>
      <c r="F30" s="20">
        <f t="shared" ca="1" si="0"/>
        <v>0</v>
      </c>
      <c r="G30" s="102" t="str">
        <f t="shared" ca="1" si="1"/>
        <v>LED4: Slider</v>
      </c>
      <c r="H30" s="21" t="str">
        <f t="shared" ca="1" si="2"/>
        <v>--</v>
      </c>
      <c r="I30" s="86"/>
      <c r="K30" s="85"/>
      <c r="L30" s="168"/>
      <c r="N30" s="53" t="s">
        <v>25</v>
      </c>
      <c r="O30" s="134" t="s">
        <v>89</v>
      </c>
      <c r="P30" s="134"/>
      <c r="Q30" s="54" t="s">
        <v>25</v>
      </c>
      <c r="R30" s="140"/>
      <c r="S30" s="53" t="s">
        <v>25</v>
      </c>
      <c r="T30" s="134" t="str">
        <f>IF(VLOOKUP($G$15,EXT[],2,FALSE)=2,IF(G15&lt;&gt;"T10_Xplained_Pro_EXT3",G15&amp;" EXT 2",G15),IF(G15&lt;&gt;"T10_Xplained_Pro_EXT3",G15&amp;" EXT 1",G15))</f>
        <v>QT7_Xplained_Pro EXT 1</v>
      </c>
      <c r="U30" s="134"/>
      <c r="V30" s="54" t="s">
        <v>25</v>
      </c>
      <c r="W30" s="86"/>
    </row>
    <row r="31" spans="2:23" x14ac:dyDescent="0.2">
      <c r="B31" s="85"/>
      <c r="C31" s="137"/>
      <c r="D31" s="32">
        <v>18</v>
      </c>
      <c r="E31" s="33" t="s">
        <v>90</v>
      </c>
      <c r="F31" s="33">
        <f t="shared" ca="1" si="0"/>
        <v>0</v>
      </c>
      <c r="G31" s="103" t="str">
        <f t="shared" ca="1" si="1"/>
        <v>LED5: Slider</v>
      </c>
      <c r="H31" s="102" t="str">
        <f t="shared" ca="1" si="2"/>
        <v>--</v>
      </c>
      <c r="I31" s="86"/>
      <c r="K31" s="85"/>
      <c r="L31" s="168"/>
      <c r="N31" s="39">
        <v>3</v>
      </c>
      <c r="O31" s="36" t="str">
        <f ca="1">F32</f>
        <v>XY4</v>
      </c>
      <c r="P31" s="37" t="str">
        <f ca="1">F33</f>
        <v>XY5</v>
      </c>
      <c r="Q31" s="42">
        <v>4</v>
      </c>
      <c r="R31" s="140"/>
      <c r="S31" s="39">
        <v>3</v>
      </c>
      <c r="T31" s="36" t="str">
        <f ca="1">IF(VLOOKUP($G$15,EXT[],2,FALSE)=2,G32,G16)</f>
        <v>Y5: Driven Shield</v>
      </c>
      <c r="U31" s="37" t="str">
        <f ca="1">IF(VLOOKUP($G$15,EXT[],2,FALSE)=2,G33,U20)</f>
        <v>Y1: Button 1</v>
      </c>
      <c r="V31" s="42">
        <v>4</v>
      </c>
      <c r="W31" s="86"/>
    </row>
    <row r="32" spans="2:23" x14ac:dyDescent="0.2">
      <c r="B32" s="85"/>
      <c r="C32" s="125" t="s">
        <v>56</v>
      </c>
      <c r="D32" s="38">
        <v>3</v>
      </c>
      <c r="E32" s="39" t="s">
        <v>73</v>
      </c>
      <c r="F32" s="39" t="str">
        <f ca="1">IF(ISERROR(VLOOKUP(D32,INDIRECT($F$15),4,FALSE)),"Not Available",VLOOKUP(D32,INDIRECT($F$15),4,FALSE))</f>
        <v>XY4</v>
      </c>
      <c r="G32" s="35" t="str">
        <f ca="1">_xlfn.IFNA(IF(VLOOKUP($G$15,EXT[],2,FALSE)=2,VLOOKUP(D32,INDIRECT($G$15),3),""),"")</f>
        <v/>
      </c>
      <c r="H32" s="106" t="str">
        <f ca="1">IF(ISERROR(VLOOKUP(D32,INDIRECT($F$15),5,FALSE)),"",VLOOKUP(D32,INDIRECT($F$15),5,FALSE))</f>
        <v>--</v>
      </c>
      <c r="I32" s="86"/>
      <c r="K32" s="85"/>
      <c r="L32" s="168"/>
      <c r="N32" s="39">
        <v>5</v>
      </c>
      <c r="O32" s="40" t="str">
        <f ca="1">F34</f>
        <v>XY27</v>
      </c>
      <c r="P32" s="41" t="str">
        <f ca="1">F35</f>
        <v>XY28</v>
      </c>
      <c r="Q32" s="42">
        <v>6</v>
      </c>
      <c r="R32" s="140"/>
      <c r="S32" s="39">
        <v>5</v>
      </c>
      <c r="T32" s="40" t="str">
        <f ca="1">IF(VLOOKUP($G$15,EXT[],2,FALSE)=2,G34,T21)</f>
        <v>LED0: Slider</v>
      </c>
      <c r="U32" s="41" t="str">
        <f ca="1">IF(VLOOKUP($G$15,EXT[],2,FALSE)=2,G35,U21)</f>
        <v>LED6: Button 1</v>
      </c>
      <c r="V32" s="42">
        <v>6</v>
      </c>
      <c r="W32" s="86"/>
    </row>
    <row r="33" spans="2:23" x14ac:dyDescent="0.2">
      <c r="B33" s="85"/>
      <c r="C33" s="126"/>
      <c r="D33" s="43">
        <v>4</v>
      </c>
      <c r="E33" s="39" t="s">
        <v>74</v>
      </c>
      <c r="F33" s="39" t="str">
        <f t="shared" ref="F33:F47" ca="1" si="3">IF(ISERROR(VLOOKUP(D33,INDIRECT($F$15),4,FALSE)),"Not Available",VLOOKUP(D33,INDIRECT($F$15),4,FALSE))</f>
        <v>XY5</v>
      </c>
      <c r="G33" s="39" t="str">
        <f ca="1">_xlfn.IFNA(IF(VLOOKUP($G$15,EXT[],2,FALSE)=2,VLOOKUP(D33,INDIRECT($G$15),3),""),"")</f>
        <v/>
      </c>
      <c r="H33" s="107" t="str">
        <f t="shared" ref="H33:H47" ca="1" si="4">IF(ISERROR(VLOOKUP(D33,INDIRECT($F$15),5,FALSE)),"",VLOOKUP(D33,INDIRECT($F$15),5,FALSE))</f>
        <v>--</v>
      </c>
      <c r="I33" s="86"/>
      <c r="K33" s="85"/>
      <c r="L33" s="168"/>
      <c r="N33" s="39">
        <v>7</v>
      </c>
      <c r="O33" s="40">
        <f ca="1">F36</f>
        <v>0</v>
      </c>
      <c r="P33" s="41">
        <f ca="1">F37</f>
        <v>0</v>
      </c>
      <c r="Q33" s="42">
        <v>8</v>
      </c>
      <c r="R33" s="140"/>
      <c r="S33" s="39">
        <v>7</v>
      </c>
      <c r="T33" s="40" t="str">
        <f ca="1">IF(VLOOKUP($G$15,EXT[],2,FALSE)=2,G36,T22)</f>
        <v>Y2: Slider</v>
      </c>
      <c r="U33" s="41" t="str">
        <f ca="1">IF(VLOOKUP($G$15,EXT[],2,FALSE)=2,G37,U22)</f>
        <v>Y3: Slider</v>
      </c>
      <c r="V33" s="42">
        <v>8</v>
      </c>
      <c r="W33" s="86"/>
    </row>
    <row r="34" spans="2:23" x14ac:dyDescent="0.2">
      <c r="B34" s="85"/>
      <c r="C34" s="126"/>
      <c r="D34" s="43">
        <v>5</v>
      </c>
      <c r="E34" s="39" t="s">
        <v>75</v>
      </c>
      <c r="F34" s="39" t="str">
        <f t="shared" ca="1" si="3"/>
        <v>XY27</v>
      </c>
      <c r="G34" s="39" t="str">
        <f ca="1">_xlfn.IFNA(IF(VLOOKUP($G$15,EXT[],2,FALSE)=2,VLOOKUP(D34,INDIRECT($G$15),3),""),"")</f>
        <v/>
      </c>
      <c r="H34" s="107" t="str">
        <f t="shared" ca="1" si="4"/>
        <v>--</v>
      </c>
      <c r="I34" s="86"/>
      <c r="K34" s="85"/>
      <c r="L34" s="168"/>
      <c r="N34" s="39">
        <v>9</v>
      </c>
      <c r="O34" s="40">
        <f ca="1">F38</f>
        <v>0</v>
      </c>
      <c r="P34" s="41">
        <f ca="1">F39</f>
        <v>0</v>
      </c>
      <c r="Q34" s="42">
        <v>10</v>
      </c>
      <c r="R34" s="140"/>
      <c r="S34" s="39">
        <v>9</v>
      </c>
      <c r="T34" s="40" t="str">
        <f ca="1">IF(VLOOKUP($G$15,EXT[],2,FALSE)=2,G38,T23)</f>
        <v>Y4: Slider</v>
      </c>
      <c r="U34" s="41" t="str">
        <f ca="1">IF(VLOOKUP($G$15,EXT[],2,FALSE)=2,G39,U23)</f>
        <v>Y0: Button 2</v>
      </c>
      <c r="V34" s="42">
        <v>10</v>
      </c>
      <c r="W34" s="86"/>
    </row>
    <row r="35" spans="2:23" x14ac:dyDescent="0.2">
      <c r="B35" s="85"/>
      <c r="C35" s="126"/>
      <c r="D35" s="43">
        <v>6</v>
      </c>
      <c r="E35" s="39" t="s">
        <v>76</v>
      </c>
      <c r="F35" s="39" t="str">
        <f t="shared" ca="1" si="3"/>
        <v>XY28</v>
      </c>
      <c r="G35" s="39" t="str">
        <f ca="1">_xlfn.IFNA(IF(VLOOKUP($G$15,EXT[],2,FALSE)=2,VLOOKUP(D35,INDIRECT($G$15),3),""),"")</f>
        <v/>
      </c>
      <c r="H35" s="107" t="str">
        <f t="shared" ca="1" si="4"/>
        <v>--</v>
      </c>
      <c r="I35" s="86"/>
      <c r="K35" s="85"/>
      <c r="L35" s="168"/>
      <c r="N35" s="39">
        <v>11</v>
      </c>
      <c r="O35" s="40">
        <f ca="1">F40</f>
        <v>0</v>
      </c>
      <c r="P35" s="41">
        <f ca="1">F41</f>
        <v>0</v>
      </c>
      <c r="Q35" s="42">
        <v>12</v>
      </c>
      <c r="R35" s="140"/>
      <c r="S35" s="39">
        <v>11</v>
      </c>
      <c r="T35" s="40" t="str">
        <f ca="1">IF(VLOOKUP($G$15,EXT[],2,FALSE)=2,G40,T24)</f>
        <v>LED7: Button 2</v>
      </c>
      <c r="U35" s="41" t="str">
        <f ca="1">IF(VLOOKUP($G$15,EXT[],2,FALSE)=2,G41,U24)</f>
        <v>LED1: Slider</v>
      </c>
      <c r="V35" s="42">
        <v>12</v>
      </c>
      <c r="W35" s="86"/>
    </row>
    <row r="36" spans="2:23" x14ac:dyDescent="0.2">
      <c r="B36" s="85"/>
      <c r="C36" s="126"/>
      <c r="D36" s="43">
        <v>7</v>
      </c>
      <c r="E36" s="39" t="s">
        <v>78</v>
      </c>
      <c r="F36" s="39">
        <f t="shared" ca="1" si="3"/>
        <v>0</v>
      </c>
      <c r="G36" s="39" t="str">
        <f ca="1">_xlfn.IFNA(IF(VLOOKUP($G$15,EXT[],2,FALSE)=2,VLOOKUP(D36,INDIRECT($G$15),3),""),"")</f>
        <v/>
      </c>
      <c r="H36" s="107" t="str">
        <f t="shared" ca="1" si="4"/>
        <v>--</v>
      </c>
      <c r="I36" s="86"/>
      <c r="K36" s="85"/>
      <c r="L36" s="168"/>
      <c r="N36" s="39">
        <v>13</v>
      </c>
      <c r="O36" s="40">
        <f ca="1">F42</f>
        <v>0</v>
      </c>
      <c r="P36" s="41">
        <f ca="1">F43</f>
        <v>0</v>
      </c>
      <c r="Q36" s="42">
        <v>14</v>
      </c>
      <c r="R36" s="140"/>
      <c r="S36" s="39">
        <v>13</v>
      </c>
      <c r="T36" s="40" t="str">
        <f ca="1">IF(VLOOKUP($G$15,EXT[],2,FALSE)=2,G42,T25)</f>
        <v>NC</v>
      </c>
      <c r="U36" s="41" t="str">
        <f ca="1">IF(VLOOKUP($G$15,EXT[],2,FALSE)=2,G43,U25)</f>
        <v>NC</v>
      </c>
      <c r="V36" s="42">
        <v>14</v>
      </c>
      <c r="W36" s="86"/>
    </row>
    <row r="37" spans="2:23" x14ac:dyDescent="0.2">
      <c r="B37" s="85"/>
      <c r="C37" s="126"/>
      <c r="D37" s="43">
        <v>8</v>
      </c>
      <c r="E37" s="39" t="s">
        <v>79</v>
      </c>
      <c r="F37" s="39">
        <f t="shared" ca="1" si="3"/>
        <v>0</v>
      </c>
      <c r="G37" s="39" t="str">
        <f ca="1">_xlfn.IFNA(IF(VLOOKUP($G$15,EXT[],2,FALSE)=2,VLOOKUP(D37,INDIRECT($G$15),3),""),"")</f>
        <v/>
      </c>
      <c r="H37" s="107" t="str">
        <f t="shared" ca="1" si="4"/>
        <v>--</v>
      </c>
      <c r="I37" s="86"/>
      <c r="K37" s="85"/>
      <c r="L37" s="168"/>
      <c r="N37" s="39">
        <v>15</v>
      </c>
      <c r="O37" s="40">
        <f ca="1">F44</f>
        <v>0</v>
      </c>
      <c r="P37" s="41">
        <f ca="1">F45</f>
        <v>0</v>
      </c>
      <c r="Q37" s="42">
        <v>16</v>
      </c>
      <c r="R37" s="140"/>
      <c r="S37" s="39">
        <v>15</v>
      </c>
      <c r="T37" s="40" t="str">
        <f ca="1">IF(VLOOKUP($G$15,EXT[],2,FALSE)=2,G44,T26)</f>
        <v>LED2: Slider</v>
      </c>
      <c r="U37" s="41" t="str">
        <f ca="1">IF(VLOOKUP($G$15,EXT[],2,FALSE)=2,G45,U26)</f>
        <v>LED3: Slider</v>
      </c>
      <c r="V37" s="42">
        <v>16</v>
      </c>
      <c r="W37" s="86"/>
    </row>
    <row r="38" spans="2:23" ht="16" thickBot="1" x14ac:dyDescent="0.25">
      <c r="B38" s="85"/>
      <c r="C38" s="126"/>
      <c r="D38" s="43">
        <v>9</v>
      </c>
      <c r="E38" s="39" t="s">
        <v>80</v>
      </c>
      <c r="F38" s="39">
        <f t="shared" ca="1" si="3"/>
        <v>0</v>
      </c>
      <c r="G38" s="39" t="str">
        <f ca="1">_xlfn.IFNA(IF(VLOOKUP($G$15,EXT[],2,FALSE)=2,VLOOKUP(D38,INDIRECT($G$15),3),""),"")</f>
        <v/>
      </c>
      <c r="H38" s="107" t="str">
        <f t="shared" ca="1" si="4"/>
        <v>--</v>
      </c>
      <c r="I38" s="86"/>
      <c r="K38" s="85"/>
      <c r="L38" s="168"/>
      <c r="N38" s="44">
        <v>17</v>
      </c>
      <c r="O38" s="45">
        <f ca="1">F46</f>
        <v>0</v>
      </c>
      <c r="P38" s="46">
        <f ca="1">F47</f>
        <v>0</v>
      </c>
      <c r="Q38" s="47">
        <v>18</v>
      </c>
      <c r="R38" s="140"/>
      <c r="S38" s="44">
        <v>17</v>
      </c>
      <c r="T38" s="45" t="str">
        <f ca="1">IF(VLOOKUP($G$15,EXT[],2,FALSE)=2,G46,T27)</f>
        <v>LED4: Slider</v>
      </c>
      <c r="U38" s="46" t="str">
        <f ca="1">IF(VLOOKUP($G$15,EXT[],2,FALSE)=2,G47,U27)</f>
        <v>LED5: Slider</v>
      </c>
      <c r="V38" s="47">
        <v>18</v>
      </c>
      <c r="W38" s="86"/>
    </row>
    <row r="39" spans="2:23" x14ac:dyDescent="0.2">
      <c r="B39" s="85"/>
      <c r="C39" s="126"/>
      <c r="D39" s="43">
        <v>10</v>
      </c>
      <c r="E39" s="39" t="s">
        <v>81</v>
      </c>
      <c r="F39" s="39">
        <f t="shared" ca="1" si="3"/>
        <v>0</v>
      </c>
      <c r="G39" s="39" t="str">
        <f ca="1">_xlfn.IFNA(IF(VLOOKUP($G$15,EXT[],2,FALSE)=2,VLOOKUP(D39,INDIRECT($G$15),3),""),"")</f>
        <v/>
      </c>
      <c r="H39" s="107" t="str">
        <f t="shared" ca="1" si="4"/>
        <v>--</v>
      </c>
      <c r="I39" s="86"/>
      <c r="K39" s="85"/>
      <c r="L39" s="168"/>
      <c r="W39" s="86"/>
    </row>
    <row r="40" spans="2:23" x14ac:dyDescent="0.2">
      <c r="B40" s="85"/>
      <c r="C40" s="126"/>
      <c r="D40" s="43">
        <v>11</v>
      </c>
      <c r="E40" s="39" t="s">
        <v>82</v>
      </c>
      <c r="F40" s="39">
        <f t="shared" ca="1" si="3"/>
        <v>0</v>
      </c>
      <c r="G40" s="39" t="str">
        <f ca="1">_xlfn.IFNA(IF(VLOOKUP($G$15,EXT[],2,FALSE)=2,VLOOKUP(D40,INDIRECT($G$15),3),""),"")</f>
        <v/>
      </c>
      <c r="H40" s="107" t="str">
        <f t="shared" ca="1" si="4"/>
        <v>--</v>
      </c>
      <c r="I40" s="86"/>
      <c r="K40" s="85"/>
      <c r="L40" s="168"/>
      <c r="W40" s="86"/>
    </row>
    <row r="41" spans="2:23" x14ac:dyDescent="0.2">
      <c r="B41" s="85"/>
      <c r="C41" s="126"/>
      <c r="D41" s="43">
        <v>12</v>
      </c>
      <c r="E41" s="39" t="s">
        <v>83</v>
      </c>
      <c r="F41" s="39">
        <f t="shared" ca="1" si="3"/>
        <v>0</v>
      </c>
      <c r="G41" s="39" t="str">
        <f ca="1">_xlfn.IFNA(IF(VLOOKUP($G$15,EXT[],2,FALSE)=2,VLOOKUP(D41,INDIRECT($G$15),3),""),"")</f>
        <v/>
      </c>
      <c r="H41" s="107" t="str">
        <f t="shared" ca="1" si="4"/>
        <v>--</v>
      </c>
      <c r="I41" s="86"/>
      <c r="K41" s="85"/>
      <c r="L41" s="168"/>
      <c r="W41" s="86"/>
    </row>
    <row r="42" spans="2:23" x14ac:dyDescent="0.2">
      <c r="B42" s="85"/>
      <c r="C42" s="126"/>
      <c r="D42" s="43">
        <v>13</v>
      </c>
      <c r="E42" s="39" t="s">
        <v>84</v>
      </c>
      <c r="F42" s="39">
        <f t="shared" ca="1" si="3"/>
        <v>0</v>
      </c>
      <c r="G42" s="39" t="str">
        <f ca="1">_xlfn.IFNA(IF(VLOOKUP($G$15,EXT[],2,FALSE)=2,VLOOKUP(D42,INDIRECT($G$15),3),""),"")</f>
        <v/>
      </c>
      <c r="H42" s="107" t="str">
        <f t="shared" ca="1" si="4"/>
        <v>--</v>
      </c>
      <c r="I42" s="86"/>
      <c r="K42" s="85"/>
      <c r="L42" s="168"/>
      <c r="W42" s="86"/>
    </row>
    <row r="43" spans="2:23" ht="16" thickBot="1" x14ac:dyDescent="0.25">
      <c r="B43" s="85"/>
      <c r="C43" s="126"/>
      <c r="D43" s="43">
        <v>14</v>
      </c>
      <c r="E43" s="39" t="s">
        <v>85</v>
      </c>
      <c r="F43" s="39">
        <f t="shared" ca="1" si="3"/>
        <v>0</v>
      </c>
      <c r="G43" s="39" t="str">
        <f ca="1">_xlfn.IFNA(IF(VLOOKUP($G$15,EXT[],2,FALSE)=2,VLOOKUP(D43,INDIRECT($G$15),3),""),"")</f>
        <v/>
      </c>
      <c r="H43" s="107" t="str">
        <f t="shared" ca="1" si="4"/>
        <v>--</v>
      </c>
      <c r="I43" s="86"/>
      <c r="K43" s="85"/>
      <c r="L43" s="169"/>
      <c r="W43" s="86"/>
    </row>
    <row r="44" spans="2:23" x14ac:dyDescent="0.2">
      <c r="B44" s="85"/>
      <c r="C44" s="126"/>
      <c r="D44" s="43">
        <v>15</v>
      </c>
      <c r="E44" s="39" t="s">
        <v>86</v>
      </c>
      <c r="F44" s="39">
        <f t="shared" ca="1" si="3"/>
        <v>0</v>
      </c>
      <c r="G44" s="39" t="str">
        <f ca="1">_xlfn.IFNA(IF(VLOOKUP($G$15,EXT[],2,FALSE)=2,VLOOKUP(D44,INDIRECT($G$15),3),""),"")</f>
        <v/>
      </c>
      <c r="H44" s="107" t="str">
        <f t="shared" ca="1" si="4"/>
        <v>--</v>
      </c>
      <c r="I44" s="86"/>
      <c r="K44" s="85"/>
      <c r="W44" s="86"/>
    </row>
    <row r="45" spans="2:23" x14ac:dyDescent="0.2">
      <c r="B45" s="85"/>
      <c r="C45" s="126"/>
      <c r="D45" s="43">
        <v>16</v>
      </c>
      <c r="E45" s="39" t="s">
        <v>87</v>
      </c>
      <c r="F45" s="39">
        <f t="shared" ca="1" si="3"/>
        <v>0</v>
      </c>
      <c r="G45" s="39" t="str">
        <f ca="1">_xlfn.IFNA(IF(VLOOKUP($G$15,EXT[],2,FALSE)=2,VLOOKUP(D45,INDIRECT($G$15),3),""),"")</f>
        <v/>
      </c>
      <c r="H45" s="107" t="str">
        <f t="shared" ca="1" si="4"/>
        <v>--</v>
      </c>
      <c r="I45" s="86"/>
      <c r="K45" s="85"/>
      <c r="W45" s="86"/>
    </row>
    <row r="46" spans="2:23" x14ac:dyDescent="0.2">
      <c r="B46" s="85"/>
      <c r="C46" s="126"/>
      <c r="D46" s="43">
        <v>17</v>
      </c>
      <c r="E46" s="39" t="s">
        <v>88</v>
      </c>
      <c r="F46" s="39">
        <f t="shared" ca="1" si="3"/>
        <v>0</v>
      </c>
      <c r="G46" s="39" t="str">
        <f ca="1">_xlfn.IFNA(IF(VLOOKUP($G$15,EXT[],2,FALSE)=2,VLOOKUP(D46,INDIRECT($G$15),3),""),"")</f>
        <v/>
      </c>
      <c r="H46" s="107" t="str">
        <f t="shared" ca="1" si="4"/>
        <v>--</v>
      </c>
      <c r="I46" s="86"/>
      <c r="K46" s="85"/>
      <c r="W46" s="86"/>
    </row>
    <row r="47" spans="2:23" x14ac:dyDescent="0.2">
      <c r="B47" s="88"/>
      <c r="C47" s="127"/>
      <c r="D47" s="48">
        <v>18</v>
      </c>
      <c r="E47" s="44" t="s">
        <v>90</v>
      </c>
      <c r="F47" s="108">
        <f t="shared" ca="1" si="3"/>
        <v>0</v>
      </c>
      <c r="G47" s="44" t="str">
        <f ca="1">_xlfn.IFNA(IF(VLOOKUP($G$15,EXT[],2,FALSE)=2,VLOOKUP(D47,INDIRECT($G$15),3),""),"")</f>
        <v/>
      </c>
      <c r="H47" s="108" t="str">
        <f t="shared" ca="1" si="4"/>
        <v>--</v>
      </c>
      <c r="I47" s="90"/>
      <c r="K47" s="88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90"/>
    </row>
  </sheetData>
  <mergeCells count="24">
    <mergeCell ref="T19:U19"/>
    <mergeCell ref="T28:U29"/>
    <mergeCell ref="O30:P30"/>
    <mergeCell ref="R30:R38"/>
    <mergeCell ref="T30:U30"/>
    <mergeCell ref="C32:C47"/>
    <mergeCell ref="C16:C31"/>
    <mergeCell ref="O19:P19"/>
    <mergeCell ref="R19:R27"/>
    <mergeCell ref="L16:L43"/>
    <mergeCell ref="B11:I12"/>
    <mergeCell ref="K11:W12"/>
    <mergeCell ref="L6:AA6"/>
    <mergeCell ref="B2:D5"/>
    <mergeCell ref="E2:I2"/>
    <mergeCell ref="L2:W2"/>
    <mergeCell ref="E3:I3"/>
    <mergeCell ref="L3:W3"/>
    <mergeCell ref="E4:I4"/>
    <mergeCell ref="E5:I5"/>
    <mergeCell ref="L7:AC7"/>
    <mergeCell ref="L8:AC8"/>
    <mergeCell ref="L4:AC4"/>
    <mergeCell ref="L5:AC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73FD385-A8C2-4FBD-82C0-94F8F4F6B5B8}">
          <x14:formula1>
            <xm:f>Data!$A$2:$A$21</xm:f>
          </x14:formula1>
          <xm:sqref>F15</xm:sqref>
        </x14:dataValidation>
        <x14:dataValidation type="list" allowBlank="1" showInputMessage="1" showErrorMessage="1" xr:uid="{705182FC-FC6C-45D6-9B70-8254754B383F}">
          <x14:formula1>
            <xm:f>Data!$G$2:$G$13</xm:f>
          </x14:formula1>
          <xm:sqref>G15</xm:sqref>
        </x14:dataValidation>
        <x14:dataValidation type="list" allowBlank="1" showInputMessage="1" showErrorMessage="1" xr:uid="{BFDB7541-9E9D-4501-9B5B-EB38EAE25988}">
          <x14:formula1>
            <xm:f>Data!$G$4:$G$12</xm:f>
          </x14:formula1>
          <xm:sqref>I15:J15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97648-2002-417B-B889-50E035E68BC6}">
  <dimension ref="A1:GB74"/>
  <sheetViews>
    <sheetView zoomScale="85" zoomScaleNormal="85" workbookViewId="0">
      <pane xSplit="8" topLeftCell="DV1" activePane="topRight" state="frozen"/>
      <selection pane="topRight" activeCell="D29" sqref="D29"/>
    </sheetView>
  </sheetViews>
  <sheetFormatPr baseColWidth="10" defaultColWidth="9.1640625" defaultRowHeight="15" x14ac:dyDescent="0.2"/>
  <cols>
    <col min="1" max="1" width="19.1640625" style="1" bestFit="1" customWidth="1"/>
    <col min="2" max="2" width="9.83203125" style="1" bestFit="1" customWidth="1"/>
    <col min="3" max="3" width="4.5" style="1" customWidth="1"/>
    <col min="4" max="4" width="19" style="1" bestFit="1" customWidth="1"/>
    <col min="5" max="5" width="15.83203125" style="1" bestFit="1" customWidth="1"/>
    <col min="6" max="6" width="4" style="1" customWidth="1"/>
    <col min="7" max="7" width="22.83203125" style="1" bestFit="1" customWidth="1"/>
    <col min="8" max="8" width="10" style="1" customWidth="1"/>
    <col min="9" max="9" width="3" style="1" customWidth="1"/>
    <col min="10" max="10" width="7.6640625" style="1" bestFit="1" customWidth="1"/>
    <col min="11" max="11" width="22.1640625" style="1" bestFit="1" customWidth="1"/>
    <col min="12" max="12" width="3.33203125" style="1" customWidth="1"/>
    <col min="13" max="13" width="7.6640625" style="1" bestFit="1" customWidth="1"/>
    <col min="14" max="14" width="21.5" style="1" bestFit="1" customWidth="1"/>
    <col min="15" max="15" width="22.6640625" style="1" bestFit="1" customWidth="1"/>
    <col min="16" max="16" width="3.33203125" style="1" customWidth="1"/>
    <col min="17" max="17" width="8" style="1" bestFit="1" customWidth="1"/>
    <col min="18" max="18" width="24.83203125" style="1" bestFit="1" customWidth="1"/>
    <col min="19" max="19" width="3.1640625" style="1" customWidth="1"/>
    <col min="20" max="20" width="7.6640625" style="1" bestFit="1" customWidth="1"/>
    <col min="21" max="21" width="23.6640625" style="1" bestFit="1" customWidth="1"/>
    <col min="22" max="22" width="24.6640625" style="1" bestFit="1" customWidth="1"/>
    <col min="23" max="23" width="3.1640625" style="1" customWidth="1"/>
    <col min="24" max="24" width="7.6640625" style="1" bestFit="1" customWidth="1"/>
    <col min="25" max="25" width="23.6640625" style="1" bestFit="1" customWidth="1"/>
    <col min="26" max="26" width="24.6640625" style="1" bestFit="1" customWidth="1"/>
    <col min="27" max="27" width="3.1640625" style="1" customWidth="1"/>
    <col min="28" max="28" width="7.6640625" style="1" bestFit="1" customWidth="1"/>
    <col min="29" max="29" width="23.6640625" style="1" bestFit="1" customWidth="1"/>
    <col min="30" max="30" width="24.6640625" style="1" bestFit="1" customWidth="1"/>
    <col min="31" max="31" width="3.1640625" style="1" customWidth="1"/>
    <col min="32" max="32" width="7.6640625" style="1" bestFit="1" customWidth="1"/>
    <col min="33" max="33" width="20.5" style="1" bestFit="1" customWidth="1"/>
    <col min="34" max="34" width="2.83203125" style="1" customWidth="1"/>
    <col min="35" max="35" width="7.6640625" style="1" bestFit="1" customWidth="1"/>
    <col min="36" max="36" width="22.1640625" style="1" bestFit="1" customWidth="1"/>
    <col min="37" max="37" width="3.83203125" style="1" customWidth="1"/>
    <col min="38" max="38" width="7.6640625" style="1" bestFit="1" customWidth="1"/>
    <col min="39" max="39" width="21.5" style="1" bestFit="1" customWidth="1"/>
    <col min="40" max="40" width="22.5" style="1" bestFit="1" customWidth="1"/>
    <col min="41" max="41" width="3.5" style="1" customWidth="1"/>
    <col min="42" max="42" width="7.6640625" style="1" bestFit="1" customWidth="1"/>
    <col min="43" max="43" width="22.1640625" style="1" bestFit="1" customWidth="1"/>
    <col min="44" max="44" width="3" style="1" customWidth="1"/>
    <col min="45" max="45" width="7.6640625" style="1" bestFit="1" customWidth="1"/>
    <col min="46" max="46" width="20.6640625" style="1" bestFit="1" customWidth="1"/>
    <col min="47" max="47" width="3.5" style="1" customWidth="1"/>
    <col min="48" max="48" width="7.6640625" style="1" bestFit="1" customWidth="1"/>
    <col min="49" max="49" width="23.6640625" style="1" bestFit="1" customWidth="1"/>
    <col min="50" max="50" width="24.6640625" style="1" bestFit="1" customWidth="1"/>
    <col min="51" max="51" width="2.5" style="1" customWidth="1"/>
    <col min="52" max="52" width="7.6640625" style="1" bestFit="1" customWidth="1"/>
    <col min="53" max="53" width="15.33203125" style="1" bestFit="1" customWidth="1"/>
    <col min="54" max="54" width="16.33203125" style="1" bestFit="1" customWidth="1"/>
    <col min="55" max="55" width="7.1640625" style="1" customWidth="1"/>
    <col min="56" max="56" width="7.6640625" style="1" bestFit="1" customWidth="1"/>
    <col min="57" max="57" width="16.5" style="1" bestFit="1" customWidth="1"/>
    <col min="58" max="58" width="16.5" style="1" customWidth="1"/>
    <col min="59" max="59" width="5.5" style="1" customWidth="1"/>
    <col min="60" max="60" width="7.6640625" style="1" bestFit="1" customWidth="1"/>
    <col min="61" max="61" width="16.5" style="1" bestFit="1" customWidth="1"/>
    <col min="62" max="62" width="16.5" style="1" customWidth="1"/>
    <col min="63" max="63" width="3.33203125" style="1" bestFit="1" customWidth="1"/>
    <col min="64" max="64" width="7.6640625" style="1" bestFit="1" customWidth="1"/>
    <col min="65" max="65" width="16.83203125" style="1" bestFit="1" customWidth="1"/>
    <col min="66" max="66" width="16.83203125" style="1" customWidth="1"/>
    <col min="67" max="67" width="3.83203125" style="1" customWidth="1"/>
    <col min="68" max="68" width="7.6640625" style="1" bestFit="1" customWidth="1"/>
    <col min="69" max="69" width="17.33203125" style="1" bestFit="1" customWidth="1"/>
    <col min="70" max="70" width="17.33203125" style="1" customWidth="1"/>
    <col min="71" max="71" width="3.33203125" style="1" customWidth="1"/>
    <col min="72" max="72" width="7.6640625" style="1" bestFit="1" customWidth="1"/>
    <col min="73" max="74" width="16.5" style="1" customWidth="1"/>
    <col min="75" max="75" width="2.83203125" style="1" customWidth="1"/>
    <col min="76" max="76" width="7.6640625" style="1" bestFit="1" customWidth="1"/>
    <col min="77" max="77" width="16.83203125" style="1" bestFit="1" customWidth="1"/>
    <col min="78" max="78" width="16.83203125" style="1" customWidth="1"/>
    <col min="79" max="79" width="3.1640625" style="1" customWidth="1"/>
    <col min="80" max="80" width="8" style="1" bestFit="1" customWidth="1"/>
    <col min="81" max="81" width="14" style="1" bestFit="1" customWidth="1"/>
    <col min="82" max="82" width="14" style="1" customWidth="1"/>
    <col min="83" max="83" width="3.1640625" style="1" customWidth="1"/>
    <col min="84" max="84" width="8.5" style="1" customWidth="1"/>
    <col min="85" max="85" width="16.83203125" style="1" bestFit="1" customWidth="1"/>
    <col min="86" max="86" width="16.83203125" style="1" customWidth="1"/>
    <col min="87" max="87" width="3.33203125" style="1" customWidth="1"/>
    <col min="88" max="88" width="7.6640625" style="1" bestFit="1" customWidth="1"/>
    <col min="89" max="89" width="17.33203125" style="1" bestFit="1" customWidth="1"/>
    <col min="90" max="90" width="17.33203125" style="1" customWidth="1"/>
    <col min="91" max="91" width="2.6640625" style="1" customWidth="1"/>
    <col min="92" max="92" width="8" style="1" bestFit="1" customWidth="1"/>
    <col min="93" max="93" width="14" style="1" bestFit="1" customWidth="1"/>
    <col min="94" max="94" width="14" style="1" customWidth="1"/>
    <col min="95" max="95" width="3.1640625" style="1" customWidth="1"/>
    <col min="96" max="96" width="9.1640625" style="1"/>
    <col min="97" max="97" width="17.33203125" style="1" bestFit="1" customWidth="1"/>
    <col min="98" max="98" width="17.33203125" style="1" customWidth="1"/>
    <col min="99" max="99" width="5.33203125" style="1" customWidth="1"/>
    <col min="100" max="100" width="11.5" style="1" bestFit="1" customWidth="1"/>
    <col min="101" max="101" width="31.5" style="1" bestFit="1" customWidth="1"/>
    <col min="102" max="102" width="31.5" style="1" customWidth="1"/>
    <col min="103" max="103" width="6.5" style="1" customWidth="1"/>
    <col min="104" max="104" width="7.1640625" style="1" customWidth="1"/>
    <col min="105" max="106" width="31.5" style="1" customWidth="1"/>
    <col min="107" max="107" width="6.83203125" style="1" customWidth="1"/>
    <col min="108" max="108" width="7.1640625" style="1" customWidth="1"/>
    <col min="109" max="110" width="31.5" style="1" customWidth="1"/>
    <col min="111" max="111" width="9.1640625" style="1" customWidth="1"/>
    <col min="112" max="112" width="6.1640625" style="1" customWidth="1"/>
    <col min="113" max="113" width="16.5" style="1" bestFit="1" customWidth="1"/>
    <col min="114" max="114" width="10.33203125" style="1" customWidth="1"/>
    <col min="115" max="116" width="9.1640625" style="1" customWidth="1"/>
    <col min="117" max="117" width="16.83203125" style="1" bestFit="1" customWidth="1"/>
    <col min="118" max="120" width="9.1640625" style="1" customWidth="1"/>
    <col min="121" max="121" width="16.83203125" style="1" bestFit="1" customWidth="1"/>
    <col min="122" max="122" width="10.83203125" style="1" bestFit="1" customWidth="1"/>
    <col min="123" max="124" width="9.1640625" style="1" customWidth="1"/>
    <col min="125" max="125" width="16.83203125" style="1" bestFit="1" customWidth="1"/>
    <col min="126" max="128" width="9.1640625" style="1" customWidth="1"/>
    <col min="129" max="129" width="16.5" style="1" bestFit="1" customWidth="1"/>
    <col min="130" max="132" width="9.1640625" style="1" customWidth="1"/>
    <col min="133" max="133" width="14.5" style="1" bestFit="1" customWidth="1"/>
    <col min="134" max="136" width="9.1640625" style="1" customWidth="1"/>
    <col min="137" max="137" width="22.5" style="1" bestFit="1" customWidth="1"/>
    <col min="138" max="139" width="9.1640625" style="1" customWidth="1"/>
    <col min="140" max="140" width="8.5" style="1" bestFit="1" customWidth="1"/>
    <col min="141" max="141" width="22.33203125" style="1" bestFit="1" customWidth="1"/>
    <col min="142" max="142" width="11.5" style="1" bestFit="1" customWidth="1"/>
    <col min="143" max="143" width="9.1640625" style="1" customWidth="1"/>
    <col min="144" max="160" width="15.6640625" style="1" customWidth="1"/>
    <col min="161" max="162" width="9.1640625" style="1"/>
    <col min="163" max="163" width="20.83203125" style="1" bestFit="1" customWidth="1"/>
    <col min="164" max="164" width="21.6640625" style="1" customWidth="1"/>
    <col min="165" max="165" width="21.83203125" style="1" bestFit="1" customWidth="1"/>
    <col min="166" max="166" width="21.83203125" style="1" customWidth="1"/>
    <col min="167" max="167" width="23.33203125" style="1" bestFit="1" customWidth="1"/>
    <col min="168" max="168" width="10.83203125" style="1" customWidth="1"/>
    <col min="169" max="169" width="9.1640625" style="1"/>
    <col min="170" max="170" width="7.6640625" style="1" bestFit="1" customWidth="1"/>
    <col min="171" max="171" width="22.1640625" style="1" bestFit="1" customWidth="1"/>
    <col min="172" max="172" width="16" style="1" bestFit="1" customWidth="1"/>
    <col min="173" max="173" width="23.1640625" style="1" bestFit="1" customWidth="1"/>
    <col min="174" max="174" width="17" style="1" bestFit="1" customWidth="1"/>
    <col min="175" max="176" width="9.1640625" style="1"/>
    <col min="177" max="177" width="23.5" style="1" bestFit="1" customWidth="1"/>
    <col min="178" max="178" width="35.5" style="1" bestFit="1" customWidth="1"/>
    <col min="179" max="179" width="23.5" style="1" bestFit="1" customWidth="1"/>
    <col min="180" max="180" width="16" style="1" bestFit="1" customWidth="1"/>
    <col min="181" max="182" width="9.1640625" style="1"/>
    <col min="183" max="183" width="34" style="1" bestFit="1" customWidth="1"/>
    <col min="184" max="184" width="39.1640625" style="1" bestFit="1" customWidth="1"/>
    <col min="185" max="16384" width="9.1640625" style="1"/>
  </cols>
  <sheetData>
    <row r="1" spans="1:184" x14ac:dyDescent="0.2">
      <c r="A1" s="1" t="s">
        <v>91</v>
      </c>
      <c r="B1" s="1" t="s">
        <v>92</v>
      </c>
      <c r="D1" s="3" t="s">
        <v>93</v>
      </c>
      <c r="E1" s="1" t="s">
        <v>94</v>
      </c>
      <c r="G1" s="7" t="s">
        <v>95</v>
      </c>
      <c r="H1" s="7" t="s">
        <v>96</v>
      </c>
      <c r="J1" s="1" t="s">
        <v>25</v>
      </c>
      <c r="K1" s="2" t="s">
        <v>23</v>
      </c>
      <c r="M1" s="1" t="s">
        <v>25</v>
      </c>
      <c r="N1" s="1" t="s">
        <v>97</v>
      </c>
      <c r="O1" s="1" t="s">
        <v>98</v>
      </c>
      <c r="Q1" s="1" t="s">
        <v>25</v>
      </c>
      <c r="R1" s="1" t="s">
        <v>99</v>
      </c>
      <c r="T1" s="1" t="s">
        <v>25</v>
      </c>
      <c r="U1" s="1" t="s">
        <v>100</v>
      </c>
      <c r="V1" s="1" t="s">
        <v>101</v>
      </c>
      <c r="X1" s="1" t="s">
        <v>25</v>
      </c>
      <c r="Y1" s="1" t="s">
        <v>102</v>
      </c>
      <c r="Z1" s="1" t="s">
        <v>103</v>
      </c>
      <c r="AB1" s="1" t="s">
        <v>25</v>
      </c>
      <c r="AC1" s="1" t="s">
        <v>104</v>
      </c>
      <c r="AD1" s="1" t="s">
        <v>105</v>
      </c>
      <c r="AF1" s="1" t="s">
        <v>25</v>
      </c>
      <c r="AG1" s="1" t="s">
        <v>106</v>
      </c>
      <c r="AI1" s="1" t="s">
        <v>25</v>
      </c>
      <c r="AJ1" s="1" t="s">
        <v>107</v>
      </c>
      <c r="AL1" s="1" t="s">
        <v>25</v>
      </c>
      <c r="AM1" s="1" t="s">
        <v>108</v>
      </c>
      <c r="AN1" s="1" t="s">
        <v>109</v>
      </c>
      <c r="AP1" s="1" t="s">
        <v>25</v>
      </c>
      <c r="AQ1" s="1" t="s">
        <v>110</v>
      </c>
      <c r="AS1" s="1" t="s">
        <v>25</v>
      </c>
      <c r="AT1" s="1" t="s">
        <v>111</v>
      </c>
      <c r="AV1" s="1" t="s">
        <v>25</v>
      </c>
      <c r="AW1" s="1" t="s">
        <v>112</v>
      </c>
      <c r="AX1" s="1" t="s">
        <v>113</v>
      </c>
      <c r="AZ1" s="1" t="s">
        <v>25</v>
      </c>
      <c r="BA1" s="1" t="s">
        <v>114</v>
      </c>
      <c r="BB1" s="1" t="s">
        <v>115</v>
      </c>
      <c r="BD1" s="1" t="s">
        <v>25</v>
      </c>
      <c r="BE1" s="1" t="s">
        <v>22</v>
      </c>
      <c r="BF1" s="1" t="s">
        <v>115</v>
      </c>
      <c r="BH1" s="1" t="s">
        <v>25</v>
      </c>
      <c r="BI1" s="1" t="s">
        <v>116</v>
      </c>
      <c r="BJ1" s="1" t="s">
        <v>115</v>
      </c>
      <c r="BL1" s="1" t="s">
        <v>25</v>
      </c>
      <c r="BM1" s="1" t="s">
        <v>117</v>
      </c>
      <c r="BN1" s="1" t="s">
        <v>115</v>
      </c>
      <c r="BP1" s="1" t="s">
        <v>25</v>
      </c>
      <c r="BQ1" s="2" t="s">
        <v>118</v>
      </c>
      <c r="BR1" s="1" t="s">
        <v>115</v>
      </c>
      <c r="BT1" s="1" t="s">
        <v>25</v>
      </c>
      <c r="BU1" s="1" t="s">
        <v>119</v>
      </c>
      <c r="BV1" s="1" t="s">
        <v>115</v>
      </c>
      <c r="BX1" s="1" t="s">
        <v>25</v>
      </c>
      <c r="BY1" s="1" t="s">
        <v>120</v>
      </c>
      <c r="BZ1" s="1" t="s">
        <v>115</v>
      </c>
      <c r="CB1" s="1" t="s">
        <v>25</v>
      </c>
      <c r="CC1" t="s">
        <v>121</v>
      </c>
      <c r="CD1" s="1" t="s">
        <v>115</v>
      </c>
      <c r="CF1" s="1" t="s">
        <v>25</v>
      </c>
      <c r="CG1" s="1" t="s">
        <v>122</v>
      </c>
      <c r="CH1" s="1" t="s">
        <v>115</v>
      </c>
      <c r="CJ1" s="12" t="s">
        <v>25</v>
      </c>
      <c r="CK1" s="1" t="s">
        <v>123</v>
      </c>
      <c r="CL1" s="1" t="s">
        <v>115</v>
      </c>
      <c r="CN1" s="1" t="s">
        <v>25</v>
      </c>
      <c r="CO1" t="s">
        <v>124</v>
      </c>
      <c r="CP1" s="1" t="s">
        <v>115</v>
      </c>
      <c r="CR1" s="1" t="s">
        <v>25</v>
      </c>
      <c r="CS1" s="1" t="s">
        <v>125</v>
      </c>
      <c r="CT1" s="1" t="s">
        <v>115</v>
      </c>
      <c r="CV1" s="1" t="s">
        <v>25</v>
      </c>
      <c r="CW1" s="1" t="s">
        <v>126</v>
      </c>
      <c r="CX1" s="1" t="s">
        <v>115</v>
      </c>
      <c r="CZ1" s="1" t="s">
        <v>25</v>
      </c>
      <c r="DA1" s="1" t="s">
        <v>127</v>
      </c>
      <c r="DB1" s="1" t="s">
        <v>115</v>
      </c>
      <c r="DD1" s="1" t="s">
        <v>25</v>
      </c>
      <c r="DE1" s="1" t="s">
        <v>128</v>
      </c>
      <c r="DF1" s="1" t="s">
        <v>115</v>
      </c>
      <c r="DH1" s="99" t="s">
        <v>25</v>
      </c>
      <c r="DI1" s="99" t="s">
        <v>129</v>
      </c>
      <c r="DJ1" s="99" t="s">
        <v>115</v>
      </c>
      <c r="DL1" s="1" t="s">
        <v>25</v>
      </c>
      <c r="DM1" s="1" t="s">
        <v>130</v>
      </c>
      <c r="DN1" s="99" t="s">
        <v>115</v>
      </c>
      <c r="DP1" s="1" t="s">
        <v>25</v>
      </c>
      <c r="DQ1" s="1" t="s">
        <v>131</v>
      </c>
      <c r="DR1" s="99" t="s">
        <v>115</v>
      </c>
      <c r="DT1" s="1" t="s">
        <v>25</v>
      </c>
      <c r="DU1" s="1" t="s">
        <v>132</v>
      </c>
      <c r="DV1" s="99" t="s">
        <v>115</v>
      </c>
      <c r="DX1" s="1" t="s">
        <v>25</v>
      </c>
      <c r="DY1" s="1" t="s">
        <v>133</v>
      </c>
      <c r="DZ1" s="99" t="s">
        <v>115</v>
      </c>
      <c r="EB1" s="1" t="s">
        <v>25</v>
      </c>
      <c r="EC1" t="s">
        <v>134</v>
      </c>
      <c r="ED1" s="1" t="s">
        <v>115</v>
      </c>
      <c r="EF1" s="1" t="s">
        <v>25</v>
      </c>
      <c r="EG1" s="1" t="s">
        <v>616</v>
      </c>
      <c r="EH1" s="1" t="s">
        <v>115</v>
      </c>
      <c r="EJ1" s="1" t="s">
        <v>25</v>
      </c>
      <c r="EK1" s="1" t="s">
        <v>617</v>
      </c>
      <c r="EL1" s="1" t="s">
        <v>115</v>
      </c>
      <c r="EN1" s="99" t="s">
        <v>25</v>
      </c>
      <c r="EO1" s="99" t="s">
        <v>135</v>
      </c>
      <c r="EP1" s="99" t="s">
        <v>136</v>
      </c>
      <c r="EQ1" s="99" t="s">
        <v>137</v>
      </c>
      <c r="ER1" s="99" t="s">
        <v>138</v>
      </c>
      <c r="ET1" s="99" t="s">
        <v>25</v>
      </c>
      <c r="EU1" s="99" t="s">
        <v>139</v>
      </c>
      <c r="EV1" s="99" t="s">
        <v>136</v>
      </c>
      <c r="EW1" s="99" t="s">
        <v>140</v>
      </c>
      <c r="EX1" s="99" t="s">
        <v>138</v>
      </c>
      <c r="EZ1" s="99" t="s">
        <v>25</v>
      </c>
      <c r="FA1" s="99" t="s">
        <v>141</v>
      </c>
      <c r="FB1" s="99" t="s">
        <v>136</v>
      </c>
      <c r="FC1" s="99" t="s">
        <v>142</v>
      </c>
      <c r="FD1" s="99" t="s">
        <v>138</v>
      </c>
      <c r="FF1" s="99" t="s">
        <v>25</v>
      </c>
      <c r="FG1" s="99" t="s">
        <v>143</v>
      </c>
      <c r="FH1" s="99" t="s">
        <v>136</v>
      </c>
      <c r="FI1" s="99" t="s">
        <v>144</v>
      </c>
      <c r="FJ1" s="99" t="s">
        <v>138</v>
      </c>
      <c r="FL1" s="123"/>
      <c r="FM1" s="123"/>
      <c r="FN1" s="99" t="s">
        <v>25</v>
      </c>
      <c r="FO1" s="99" t="s">
        <v>145</v>
      </c>
      <c r="FP1" s="99" t="s">
        <v>136</v>
      </c>
      <c r="FQ1" s="99" t="s">
        <v>146</v>
      </c>
      <c r="FR1" s="99" t="s">
        <v>138</v>
      </c>
      <c r="FS1" s="123"/>
      <c r="FT1" s="99" t="s">
        <v>25</v>
      </c>
      <c r="FU1" s="99" t="s">
        <v>147</v>
      </c>
      <c r="FV1" s="99" t="s">
        <v>136</v>
      </c>
      <c r="FW1" s="99" t="s">
        <v>148</v>
      </c>
      <c r="FX1" s="99" t="s">
        <v>138</v>
      </c>
      <c r="FZ1" s="99" t="s">
        <v>25</v>
      </c>
      <c r="GA1" s="99" t="s">
        <v>149</v>
      </c>
      <c r="GB1" s="99" t="s">
        <v>136</v>
      </c>
    </row>
    <row r="2" spans="1:184" x14ac:dyDescent="0.2">
      <c r="A2" s="113" t="s">
        <v>150</v>
      </c>
      <c r="D2" s="10" t="s">
        <v>114</v>
      </c>
      <c r="E2" s="1">
        <f>COUNTA(Data!BA2:BA23)-2</f>
        <v>20</v>
      </c>
      <c r="G2" s="109" t="s">
        <v>151</v>
      </c>
      <c r="H2" s="110">
        <v>2</v>
      </c>
      <c r="J2" s="1">
        <v>3</v>
      </c>
      <c r="K2" s="1" t="s">
        <v>152</v>
      </c>
      <c r="M2" s="1">
        <v>3</v>
      </c>
      <c r="N2" s="1" t="s">
        <v>153</v>
      </c>
      <c r="O2" s="1" t="s">
        <v>154</v>
      </c>
      <c r="Q2" s="1">
        <v>3</v>
      </c>
      <c r="R2" s="13" t="s">
        <v>153</v>
      </c>
      <c r="T2" s="1">
        <v>3</v>
      </c>
      <c r="U2" s="1" t="s">
        <v>155</v>
      </c>
      <c r="V2" s="1" t="s">
        <v>156</v>
      </c>
      <c r="X2" s="1">
        <v>3</v>
      </c>
      <c r="Y2" s="1" t="s">
        <v>157</v>
      </c>
      <c r="Z2" s="1" t="s">
        <v>158</v>
      </c>
      <c r="AB2" s="1">
        <v>3</v>
      </c>
      <c r="AC2" s="1" t="s">
        <v>159</v>
      </c>
      <c r="AD2" s="1" t="s">
        <v>160</v>
      </c>
      <c r="AF2" s="4">
        <v>3</v>
      </c>
      <c r="AG2" s="1" t="s">
        <v>30</v>
      </c>
      <c r="AI2" s="1">
        <v>3</v>
      </c>
      <c r="AJ2" s="1" t="s">
        <v>161</v>
      </c>
      <c r="AL2" s="1">
        <v>3</v>
      </c>
      <c r="AM2" s="1" t="s">
        <v>159</v>
      </c>
      <c r="AN2" s="1" t="s">
        <v>160</v>
      </c>
      <c r="AP2" s="1">
        <v>3</v>
      </c>
      <c r="AQ2" s="1" t="s">
        <v>162</v>
      </c>
      <c r="AS2" s="1">
        <v>3</v>
      </c>
      <c r="AT2" s="1" t="s">
        <v>162</v>
      </c>
      <c r="AV2" s="1">
        <v>3</v>
      </c>
      <c r="AW2" s="1" t="s">
        <v>159</v>
      </c>
      <c r="AX2" s="1" t="s">
        <v>160</v>
      </c>
      <c r="AZ2" s="1">
        <v>7</v>
      </c>
      <c r="BA2" s="1" t="s">
        <v>163</v>
      </c>
      <c r="BB2" s="116" t="s">
        <v>164</v>
      </c>
      <c r="BD2" s="1">
        <v>7</v>
      </c>
      <c r="BE2" s="1" t="s">
        <v>165</v>
      </c>
      <c r="BF2" s="116" t="s">
        <v>164</v>
      </c>
      <c r="BH2" s="1">
        <v>7</v>
      </c>
      <c r="BI2" s="1" t="s">
        <v>166</v>
      </c>
      <c r="BJ2" s="116" t="s">
        <v>164</v>
      </c>
      <c r="BL2" s="4">
        <v>7</v>
      </c>
      <c r="BM2" s="1" t="s">
        <v>167</v>
      </c>
      <c r="BN2" s="116" t="s">
        <v>164</v>
      </c>
      <c r="BP2" s="4">
        <v>7</v>
      </c>
      <c r="BQ2" s="1" t="s">
        <v>167</v>
      </c>
      <c r="BR2" s="116" t="s">
        <v>164</v>
      </c>
      <c r="BT2" s="1">
        <v>7</v>
      </c>
      <c r="BU2" s="1" t="s">
        <v>168</v>
      </c>
      <c r="BV2" s="116" t="s">
        <v>164</v>
      </c>
      <c r="BX2" s="4">
        <v>7</v>
      </c>
      <c r="BY2" s="1" t="s">
        <v>169</v>
      </c>
      <c r="BZ2" s="116" t="s">
        <v>164</v>
      </c>
      <c r="CB2" s="4">
        <v>7</v>
      </c>
      <c r="CC2" s="1" t="s">
        <v>168</v>
      </c>
      <c r="CD2" s="116" t="s">
        <v>164</v>
      </c>
      <c r="CF2" s="4">
        <v>7</v>
      </c>
      <c r="CG2" s="1" t="s">
        <v>168</v>
      </c>
      <c r="CH2" s="116" t="s">
        <v>164</v>
      </c>
      <c r="CJ2" s="13">
        <v>7</v>
      </c>
      <c r="CK2" s="1" t="s">
        <v>170</v>
      </c>
      <c r="CL2" s="116" t="s">
        <v>164</v>
      </c>
      <c r="CN2" s="4">
        <v>7</v>
      </c>
      <c r="CO2" s="1" t="s">
        <v>171</v>
      </c>
      <c r="CP2" s="116" t="s">
        <v>164</v>
      </c>
      <c r="CR2" s="4">
        <v>7</v>
      </c>
      <c r="CS2" s="1" t="s">
        <v>172</v>
      </c>
      <c r="CT2" s="116" t="s">
        <v>164</v>
      </c>
      <c r="CV2" s="1">
        <v>7</v>
      </c>
      <c r="CW2" s="1" t="s">
        <v>166</v>
      </c>
      <c r="CX2" s="116" t="s">
        <v>164</v>
      </c>
      <c r="CZ2" s="1">
        <v>7</v>
      </c>
      <c r="DA2" s="1" t="s">
        <v>173</v>
      </c>
      <c r="DB2" s="116" t="s">
        <v>164</v>
      </c>
      <c r="DD2" s="1">
        <v>7</v>
      </c>
      <c r="DE2" s="1" t="s">
        <v>174</v>
      </c>
      <c r="DF2" s="116" t="s">
        <v>164</v>
      </c>
      <c r="DH2" s="13">
        <v>7</v>
      </c>
      <c r="DI2" s="95" t="s">
        <v>167</v>
      </c>
      <c r="DJ2" s="119" t="s">
        <v>164</v>
      </c>
      <c r="DL2" s="1">
        <v>7</v>
      </c>
      <c r="DM2" s="1" t="s">
        <v>175</v>
      </c>
      <c r="DN2" s="119" t="s">
        <v>164</v>
      </c>
      <c r="DP2" s="4">
        <v>7</v>
      </c>
      <c r="DQ2" s="1" t="s">
        <v>165</v>
      </c>
      <c r="DR2" s="119" t="s">
        <v>164</v>
      </c>
      <c r="DT2" s="4">
        <v>7</v>
      </c>
      <c r="DU2" s="1" t="s">
        <v>176</v>
      </c>
      <c r="DV2" s="119" t="s">
        <v>164</v>
      </c>
      <c r="DX2" s="1">
        <v>7</v>
      </c>
      <c r="DY2" s="1" t="s">
        <v>175</v>
      </c>
      <c r="DZ2" s="119" t="s">
        <v>164</v>
      </c>
      <c r="EB2" s="4">
        <v>7</v>
      </c>
      <c r="EC2" s="1" t="s">
        <v>165</v>
      </c>
      <c r="ED2" s="116" t="s">
        <v>164</v>
      </c>
      <c r="EE2" s="116"/>
      <c r="EF2" s="4">
        <v>7</v>
      </c>
      <c r="EG2" s="1" t="s">
        <v>472</v>
      </c>
      <c r="EH2" s="116" t="s">
        <v>164</v>
      </c>
      <c r="EI2" s="116"/>
      <c r="EJ2" s="4">
        <v>7</v>
      </c>
      <c r="EK2" s="1" t="s">
        <v>590</v>
      </c>
      <c r="EL2" s="116" t="s">
        <v>164</v>
      </c>
      <c r="EN2" s="13">
        <v>3</v>
      </c>
      <c r="EO2" s="13" t="s">
        <v>177</v>
      </c>
      <c r="EP2" s="119" t="s">
        <v>164</v>
      </c>
      <c r="EQ2" s="13" t="s">
        <v>178</v>
      </c>
      <c r="ER2" s="119" t="s">
        <v>164</v>
      </c>
      <c r="ET2" s="13">
        <v>3</v>
      </c>
      <c r="EU2" s="13" t="s">
        <v>179</v>
      </c>
      <c r="EV2" s="118" t="s">
        <v>164</v>
      </c>
      <c r="EW2" s="13" t="s">
        <v>180</v>
      </c>
      <c r="EX2" s="118" t="s">
        <v>164</v>
      </c>
      <c r="EZ2" s="13">
        <v>3</v>
      </c>
      <c r="FA2" s="13" t="s">
        <v>181</v>
      </c>
      <c r="FB2" s="118" t="s">
        <v>164</v>
      </c>
      <c r="FC2" s="13" t="s">
        <v>182</v>
      </c>
      <c r="FD2" s="118" t="s">
        <v>164</v>
      </c>
      <c r="FF2" s="13">
        <v>3</v>
      </c>
      <c r="FG2" s="13" t="s">
        <v>39</v>
      </c>
      <c r="FH2" s="116" t="s">
        <v>164</v>
      </c>
      <c r="FI2" s="13" t="s">
        <v>41</v>
      </c>
      <c r="FJ2" s="116" t="s">
        <v>164</v>
      </c>
      <c r="FN2" s="13">
        <v>3</v>
      </c>
      <c r="FO2" s="13" t="s">
        <v>29</v>
      </c>
      <c r="FP2" s="116" t="s">
        <v>164</v>
      </c>
      <c r="FQ2" s="13" t="s">
        <v>29</v>
      </c>
      <c r="FR2" s="116" t="s">
        <v>164</v>
      </c>
      <c r="FT2" s="13">
        <v>3</v>
      </c>
      <c r="FU2" s="13" t="s">
        <v>183</v>
      </c>
      <c r="FV2" s="116" t="s">
        <v>164</v>
      </c>
      <c r="FW2" s="13" t="s">
        <v>184</v>
      </c>
      <c r="FX2" s="116" t="s">
        <v>164</v>
      </c>
      <c r="FZ2" s="4">
        <v>3</v>
      </c>
      <c r="GA2" s="13" t="s">
        <v>162</v>
      </c>
      <c r="GB2" s="119" t="s">
        <v>164</v>
      </c>
    </row>
    <row r="3" spans="1:184" x14ac:dyDescent="0.2">
      <c r="A3" s="113" t="s">
        <v>185</v>
      </c>
      <c r="D3" s="10" t="s">
        <v>125</v>
      </c>
      <c r="E3" s="1">
        <f>COUNTA(AVR128DA48[AVR128DA48])-4</f>
        <v>40</v>
      </c>
      <c r="G3" s="109" t="s">
        <v>186</v>
      </c>
      <c r="H3" s="110">
        <v>2</v>
      </c>
      <c r="J3" s="1">
        <v>4</v>
      </c>
      <c r="K3" s="1" t="s">
        <v>187</v>
      </c>
      <c r="M3" s="1">
        <v>4</v>
      </c>
      <c r="N3" s="1" t="s">
        <v>188</v>
      </c>
      <c r="O3" s="1" t="s">
        <v>189</v>
      </c>
      <c r="Q3" s="1">
        <v>4</v>
      </c>
      <c r="R3" s="14" t="s">
        <v>188</v>
      </c>
      <c r="T3" s="8">
        <v>4</v>
      </c>
      <c r="U3" s="1" t="s">
        <v>190</v>
      </c>
      <c r="V3" s="1" t="s">
        <v>191</v>
      </c>
      <c r="X3" s="8">
        <v>4</v>
      </c>
      <c r="Y3" s="1" t="s">
        <v>192</v>
      </c>
      <c r="Z3" s="1" t="s">
        <v>193</v>
      </c>
      <c r="AB3" s="8">
        <v>4</v>
      </c>
      <c r="AC3" s="1" t="s">
        <v>194</v>
      </c>
      <c r="AD3" s="1" t="s">
        <v>178</v>
      </c>
      <c r="AF3" s="8">
        <v>4</v>
      </c>
      <c r="AG3" s="1" t="s">
        <v>30</v>
      </c>
      <c r="AI3" s="1">
        <v>4</v>
      </c>
      <c r="AJ3" s="1" t="s">
        <v>195</v>
      </c>
      <c r="AL3" s="1">
        <v>4</v>
      </c>
      <c r="AM3" s="1" t="s">
        <v>194</v>
      </c>
      <c r="AN3" s="1" t="s">
        <v>178</v>
      </c>
      <c r="AP3" s="1">
        <v>4</v>
      </c>
      <c r="AQ3" s="1" t="s">
        <v>159</v>
      </c>
      <c r="AS3" s="1">
        <v>4</v>
      </c>
      <c r="AT3" s="1" t="s">
        <v>159</v>
      </c>
      <c r="AV3" s="1">
        <v>4</v>
      </c>
      <c r="AW3" s="1" t="s">
        <v>194</v>
      </c>
      <c r="AX3" s="1" t="s">
        <v>178</v>
      </c>
      <c r="AZ3" s="1">
        <v>8</v>
      </c>
      <c r="BA3" s="1" t="s">
        <v>196</v>
      </c>
      <c r="BB3" s="116" t="s">
        <v>164</v>
      </c>
      <c r="BD3" s="1">
        <v>8</v>
      </c>
      <c r="BE3" s="1" t="s">
        <v>197</v>
      </c>
      <c r="BF3" s="116" t="s">
        <v>164</v>
      </c>
      <c r="BH3" s="1">
        <v>8</v>
      </c>
      <c r="BI3" s="1" t="s">
        <v>198</v>
      </c>
      <c r="BJ3" s="116" t="s">
        <v>164</v>
      </c>
      <c r="BL3" s="8">
        <v>8</v>
      </c>
      <c r="BM3" s="1" t="s">
        <v>199</v>
      </c>
      <c r="BN3" s="116" t="s">
        <v>164</v>
      </c>
      <c r="BP3" s="8">
        <v>8</v>
      </c>
      <c r="BQ3" s="1" t="s">
        <v>199</v>
      </c>
      <c r="BR3" s="116" t="s">
        <v>164</v>
      </c>
      <c r="BT3" s="1">
        <v>8</v>
      </c>
      <c r="BU3" s="1" t="s">
        <v>200</v>
      </c>
      <c r="BV3" s="116" t="s">
        <v>164</v>
      </c>
      <c r="BX3" s="8">
        <v>8</v>
      </c>
      <c r="BY3" s="1" t="s">
        <v>200</v>
      </c>
      <c r="BZ3" s="116" t="s">
        <v>164</v>
      </c>
      <c r="CB3" s="8">
        <v>8</v>
      </c>
      <c r="CC3" s="1" t="s">
        <v>200</v>
      </c>
      <c r="CD3" s="116" t="s">
        <v>164</v>
      </c>
      <c r="CF3" s="8">
        <v>8</v>
      </c>
      <c r="CG3" s="1" t="s">
        <v>200</v>
      </c>
      <c r="CH3" s="116" t="s">
        <v>164</v>
      </c>
      <c r="CJ3" s="14">
        <v>8</v>
      </c>
      <c r="CK3" s="1" t="s">
        <v>201</v>
      </c>
      <c r="CL3" s="116" t="s">
        <v>164</v>
      </c>
      <c r="CN3" s="8">
        <v>8</v>
      </c>
      <c r="CO3" s="1" t="s">
        <v>202</v>
      </c>
      <c r="CP3" s="116" t="s">
        <v>164</v>
      </c>
      <c r="CR3" s="8">
        <v>8</v>
      </c>
      <c r="CS3" s="1" t="s">
        <v>203</v>
      </c>
      <c r="CT3" s="116" t="s">
        <v>164</v>
      </c>
      <c r="CV3" s="1">
        <v>8</v>
      </c>
      <c r="CW3" s="1" t="s">
        <v>272</v>
      </c>
      <c r="CX3" s="116" t="s">
        <v>164</v>
      </c>
      <c r="CZ3" s="1">
        <v>8</v>
      </c>
      <c r="DA3" s="1" t="s">
        <v>205</v>
      </c>
      <c r="DB3" s="116" t="s">
        <v>164</v>
      </c>
      <c r="DD3" s="1">
        <v>8</v>
      </c>
      <c r="DE3" s="1" t="s">
        <v>206</v>
      </c>
      <c r="DF3" s="116" t="s">
        <v>164</v>
      </c>
      <c r="DH3" s="14">
        <v>8</v>
      </c>
      <c r="DI3" s="96" t="s">
        <v>199</v>
      </c>
      <c r="DJ3" s="117" t="s">
        <v>164</v>
      </c>
      <c r="DL3" s="1">
        <v>8</v>
      </c>
      <c r="DM3" s="1" t="s">
        <v>207</v>
      </c>
      <c r="DN3" s="117" t="s">
        <v>164</v>
      </c>
      <c r="DP3" s="8">
        <v>8</v>
      </c>
      <c r="DQ3" s="1" t="s">
        <v>197</v>
      </c>
      <c r="DR3" s="117" t="s">
        <v>164</v>
      </c>
      <c r="DT3" s="8">
        <v>8</v>
      </c>
      <c r="DU3" s="1" t="s">
        <v>208</v>
      </c>
      <c r="DV3" s="117" t="s">
        <v>164</v>
      </c>
      <c r="DX3" s="1">
        <v>8</v>
      </c>
      <c r="DY3" s="1" t="s">
        <v>207</v>
      </c>
      <c r="DZ3" s="117" t="s">
        <v>164</v>
      </c>
      <c r="EB3" s="8">
        <v>8</v>
      </c>
      <c r="EC3" s="1" t="s">
        <v>197</v>
      </c>
      <c r="ED3" s="116" t="s">
        <v>164</v>
      </c>
      <c r="EE3" s="116"/>
      <c r="EF3" s="8">
        <v>8</v>
      </c>
      <c r="EG3" s="1" t="s">
        <v>467</v>
      </c>
      <c r="EH3" s="116" t="s">
        <v>164</v>
      </c>
      <c r="EI3" s="116"/>
      <c r="EJ3" s="8">
        <v>8</v>
      </c>
      <c r="EK3" s="1" t="s">
        <v>591</v>
      </c>
      <c r="EL3" s="116" t="s">
        <v>164</v>
      </c>
      <c r="EN3" s="14">
        <v>4</v>
      </c>
      <c r="EO3" s="14" t="s">
        <v>209</v>
      </c>
      <c r="EP3" s="117" t="s">
        <v>164</v>
      </c>
      <c r="EQ3" s="14" t="s">
        <v>210</v>
      </c>
      <c r="ER3" s="117" t="s">
        <v>164</v>
      </c>
      <c r="ET3" s="14">
        <v>4</v>
      </c>
      <c r="EU3" s="14" t="s">
        <v>159</v>
      </c>
      <c r="EV3" s="117" t="s">
        <v>164</v>
      </c>
      <c r="EW3" s="14" t="s">
        <v>211</v>
      </c>
      <c r="EX3" s="117" t="s">
        <v>164</v>
      </c>
      <c r="EZ3" s="14">
        <v>4</v>
      </c>
      <c r="FA3" s="14" t="s">
        <v>212</v>
      </c>
      <c r="FB3" s="117" t="s">
        <v>164</v>
      </c>
      <c r="FC3" s="14" t="s">
        <v>213</v>
      </c>
      <c r="FD3" s="117" t="s">
        <v>164</v>
      </c>
      <c r="FF3" s="14">
        <v>4</v>
      </c>
      <c r="FG3" s="14" t="s">
        <v>33</v>
      </c>
      <c r="FH3" s="116" t="s">
        <v>214</v>
      </c>
      <c r="FI3" s="14" t="s">
        <v>36</v>
      </c>
      <c r="FJ3" s="116" t="s">
        <v>164</v>
      </c>
      <c r="FN3" s="14">
        <v>4</v>
      </c>
      <c r="FO3" s="14" t="s">
        <v>39</v>
      </c>
      <c r="FP3" s="116" t="s">
        <v>164</v>
      </c>
      <c r="FQ3" s="14" t="s">
        <v>39</v>
      </c>
      <c r="FR3" s="116" t="s">
        <v>164</v>
      </c>
      <c r="FT3" s="14">
        <v>4</v>
      </c>
      <c r="FU3" s="14" t="s">
        <v>215</v>
      </c>
      <c r="FV3" s="116" t="s">
        <v>164</v>
      </c>
      <c r="FW3" s="14" t="s">
        <v>216</v>
      </c>
      <c r="FX3" s="116" t="s">
        <v>164</v>
      </c>
      <c r="FZ3" s="8">
        <v>4</v>
      </c>
      <c r="GA3" s="14" t="s">
        <v>159</v>
      </c>
      <c r="GB3" s="117" t="s">
        <v>164</v>
      </c>
    </row>
    <row r="4" spans="1:184" x14ac:dyDescent="0.2">
      <c r="A4" s="113" t="s">
        <v>217</v>
      </c>
      <c r="D4" s="9" t="s">
        <v>22</v>
      </c>
      <c r="E4" s="1">
        <v>16</v>
      </c>
      <c r="G4" s="11" t="s">
        <v>104</v>
      </c>
      <c r="H4" s="5">
        <v>2</v>
      </c>
      <c r="J4" s="1">
        <v>5</v>
      </c>
      <c r="K4" s="1" t="s">
        <v>218</v>
      </c>
      <c r="M4" s="1">
        <v>5</v>
      </c>
      <c r="N4" s="1" t="s">
        <v>30</v>
      </c>
      <c r="O4" s="1" t="s">
        <v>219</v>
      </c>
      <c r="Q4" s="1">
        <v>5</v>
      </c>
      <c r="R4" s="1" t="s">
        <v>30</v>
      </c>
      <c r="T4" s="4">
        <v>5</v>
      </c>
      <c r="U4" s="1" t="s">
        <v>220</v>
      </c>
      <c r="V4" s="1" t="s">
        <v>221</v>
      </c>
      <c r="X4" s="4">
        <v>5</v>
      </c>
      <c r="Y4" s="1" t="s">
        <v>155</v>
      </c>
      <c r="Z4" s="1" t="s">
        <v>222</v>
      </c>
      <c r="AB4" s="4">
        <v>5</v>
      </c>
      <c r="AC4" s="1" t="s">
        <v>223</v>
      </c>
      <c r="AD4" s="1" t="s">
        <v>210</v>
      </c>
      <c r="AF4" s="4">
        <v>5</v>
      </c>
      <c r="AG4" s="1" t="s">
        <v>224</v>
      </c>
      <c r="AI4" s="1">
        <v>5</v>
      </c>
      <c r="AJ4" s="1" t="s">
        <v>162</v>
      </c>
      <c r="AL4" s="1">
        <v>5</v>
      </c>
      <c r="AM4" s="1" t="s">
        <v>223</v>
      </c>
      <c r="AN4" s="1" t="s">
        <v>210</v>
      </c>
      <c r="AP4" s="1">
        <v>5</v>
      </c>
      <c r="AQ4" s="1" t="s">
        <v>30</v>
      </c>
      <c r="AS4" s="1">
        <v>5</v>
      </c>
      <c r="AT4" s="1" t="s">
        <v>194</v>
      </c>
      <c r="AV4" s="1">
        <v>5</v>
      </c>
      <c r="AW4" s="1" t="s">
        <v>223</v>
      </c>
      <c r="AX4" s="1" t="s">
        <v>210</v>
      </c>
      <c r="AZ4" s="1">
        <v>9</v>
      </c>
      <c r="BA4" s="1" t="s">
        <v>225</v>
      </c>
      <c r="BB4" s="116" t="s">
        <v>164</v>
      </c>
      <c r="BD4" s="1">
        <v>9</v>
      </c>
      <c r="BE4" s="1" t="s">
        <v>166</v>
      </c>
      <c r="BF4" s="116" t="s">
        <v>164</v>
      </c>
      <c r="BH4" s="1">
        <v>9</v>
      </c>
      <c r="BI4" s="1" t="s">
        <v>199</v>
      </c>
      <c r="BJ4" s="116" t="s">
        <v>164</v>
      </c>
      <c r="BL4" s="4">
        <v>9</v>
      </c>
      <c r="BM4" s="1" t="s">
        <v>166</v>
      </c>
      <c r="BN4" s="116" t="s">
        <v>164</v>
      </c>
      <c r="BP4" s="4">
        <v>9</v>
      </c>
      <c r="BQ4" s="1" t="s">
        <v>166</v>
      </c>
      <c r="BR4" s="116" t="s">
        <v>164</v>
      </c>
      <c r="BT4" s="1">
        <v>9</v>
      </c>
      <c r="BU4" s="1" t="s">
        <v>226</v>
      </c>
      <c r="BV4" s="116" t="s">
        <v>164</v>
      </c>
      <c r="BX4" s="4">
        <v>9</v>
      </c>
      <c r="BY4" s="1" t="s">
        <v>226</v>
      </c>
      <c r="BZ4" s="116" t="s">
        <v>164</v>
      </c>
      <c r="CB4" s="4">
        <v>9</v>
      </c>
      <c r="CC4" s="1" t="s">
        <v>226</v>
      </c>
      <c r="CD4" s="116" t="s">
        <v>164</v>
      </c>
      <c r="CF4" s="4">
        <v>9</v>
      </c>
      <c r="CG4" s="1" t="s">
        <v>226</v>
      </c>
      <c r="CH4" s="116" t="s">
        <v>164</v>
      </c>
      <c r="CJ4" s="13">
        <v>9</v>
      </c>
      <c r="CK4" s="1" t="s">
        <v>226</v>
      </c>
      <c r="CL4" s="116" t="s">
        <v>164</v>
      </c>
      <c r="CN4" s="4">
        <v>9</v>
      </c>
      <c r="CO4" s="1" t="s">
        <v>175</v>
      </c>
      <c r="CP4" s="116" t="s">
        <v>164</v>
      </c>
      <c r="CR4" s="4">
        <v>9</v>
      </c>
      <c r="CS4" s="1" t="s">
        <v>227</v>
      </c>
      <c r="CT4" s="116" t="s">
        <v>164</v>
      </c>
      <c r="CV4" s="1">
        <v>9</v>
      </c>
      <c r="CW4" s="1" t="s">
        <v>554</v>
      </c>
      <c r="CX4" s="116" t="s">
        <v>164</v>
      </c>
      <c r="CZ4" s="1">
        <v>9</v>
      </c>
      <c r="DA4" s="1" t="s">
        <v>228</v>
      </c>
      <c r="DB4" s="116" t="s">
        <v>164</v>
      </c>
      <c r="DD4" s="1">
        <v>9</v>
      </c>
      <c r="DE4" s="1" t="s">
        <v>228</v>
      </c>
      <c r="DF4" s="116" t="s">
        <v>164</v>
      </c>
      <c r="DH4" s="13">
        <v>9</v>
      </c>
      <c r="DI4" s="95" t="s">
        <v>166</v>
      </c>
      <c r="DJ4" s="119" t="s">
        <v>164</v>
      </c>
      <c r="DL4" s="1">
        <v>9</v>
      </c>
      <c r="DM4" s="1" t="s">
        <v>197</v>
      </c>
      <c r="DN4" s="119" t="s">
        <v>164</v>
      </c>
      <c r="DP4" s="4">
        <v>9</v>
      </c>
      <c r="DQ4" s="1" t="s">
        <v>175</v>
      </c>
      <c r="DR4" s="119" t="s">
        <v>164</v>
      </c>
      <c r="DT4" s="4">
        <v>9</v>
      </c>
      <c r="DU4" s="1" t="s">
        <v>226</v>
      </c>
      <c r="DV4" s="117" t="s">
        <v>164</v>
      </c>
      <c r="DX4" s="1">
        <v>9</v>
      </c>
      <c r="DY4" s="1" t="s">
        <v>166</v>
      </c>
      <c r="DZ4" s="117" t="s">
        <v>164</v>
      </c>
      <c r="EB4" s="4">
        <v>9</v>
      </c>
      <c r="EC4" s="1" t="s">
        <v>175</v>
      </c>
      <c r="ED4" s="116" t="s">
        <v>164</v>
      </c>
      <c r="EE4" s="116"/>
      <c r="EF4" s="4">
        <v>9</v>
      </c>
      <c r="EG4" s="1" t="s">
        <v>571</v>
      </c>
      <c r="EH4" s="116" t="s">
        <v>164</v>
      </c>
      <c r="EI4" s="116"/>
      <c r="EJ4" s="4">
        <v>9</v>
      </c>
      <c r="EK4" s="1" t="s">
        <v>592</v>
      </c>
      <c r="EL4" s="116" t="s">
        <v>164</v>
      </c>
      <c r="EN4" s="13">
        <v>5</v>
      </c>
      <c r="EO4" s="13" t="s">
        <v>229</v>
      </c>
      <c r="EP4" s="119" t="s">
        <v>164</v>
      </c>
      <c r="EQ4" s="13" t="s">
        <v>230</v>
      </c>
      <c r="ER4" s="119" t="s">
        <v>164</v>
      </c>
      <c r="ET4" s="13">
        <v>5</v>
      </c>
      <c r="EU4" s="13" t="s">
        <v>229</v>
      </c>
      <c r="EV4" s="117" t="s">
        <v>164</v>
      </c>
      <c r="EW4" s="13" t="s">
        <v>230</v>
      </c>
      <c r="EX4" s="117" t="s">
        <v>164</v>
      </c>
      <c r="EZ4" s="13">
        <v>5</v>
      </c>
      <c r="FA4" s="13" t="s">
        <v>231</v>
      </c>
      <c r="FB4" s="117" t="s">
        <v>164</v>
      </c>
      <c r="FC4" s="13" t="s">
        <v>232</v>
      </c>
      <c r="FD4" s="117" t="s">
        <v>164</v>
      </c>
      <c r="FF4" s="13">
        <v>5</v>
      </c>
      <c r="FG4" s="13" t="s">
        <v>45</v>
      </c>
      <c r="FH4" s="116" t="s">
        <v>164</v>
      </c>
      <c r="FI4" s="13" t="s">
        <v>67</v>
      </c>
      <c r="FJ4" s="116" t="s">
        <v>164</v>
      </c>
      <c r="FN4" s="13">
        <v>5</v>
      </c>
      <c r="FO4" s="13"/>
      <c r="FP4" s="116" t="s">
        <v>164</v>
      </c>
      <c r="FQ4" s="13"/>
      <c r="FR4" s="116" t="s">
        <v>164</v>
      </c>
      <c r="FT4" s="13">
        <v>5</v>
      </c>
      <c r="FU4" s="13" t="s">
        <v>233</v>
      </c>
      <c r="FV4" s="116" t="s">
        <v>164</v>
      </c>
      <c r="FW4" s="13" t="s">
        <v>234</v>
      </c>
      <c r="FX4" s="116" t="s">
        <v>164</v>
      </c>
      <c r="FZ4" s="4">
        <v>5</v>
      </c>
      <c r="GA4" s="13" t="s">
        <v>194</v>
      </c>
      <c r="GB4" s="119" t="s">
        <v>164</v>
      </c>
    </row>
    <row r="5" spans="1:184" x14ac:dyDescent="0.2">
      <c r="A5" s="113" t="s">
        <v>235</v>
      </c>
      <c r="D5" s="9" t="s">
        <v>121</v>
      </c>
      <c r="E5" s="1">
        <f>COUNTA(CC:CC)-5</f>
        <v>32</v>
      </c>
      <c r="G5" s="11" t="s">
        <v>112</v>
      </c>
      <c r="H5" s="5">
        <v>2</v>
      </c>
      <c r="J5" s="1">
        <v>6</v>
      </c>
      <c r="K5" s="1" t="s">
        <v>236</v>
      </c>
      <c r="M5" s="1">
        <v>6</v>
      </c>
      <c r="N5" s="1" t="s">
        <v>30</v>
      </c>
      <c r="O5" s="1" t="s">
        <v>237</v>
      </c>
      <c r="Q5" s="1">
        <v>6</v>
      </c>
      <c r="R5" s="1" t="s">
        <v>30</v>
      </c>
      <c r="T5" s="8">
        <v>6</v>
      </c>
      <c r="U5" s="1" t="s">
        <v>238</v>
      </c>
      <c r="V5" s="1" t="s">
        <v>239</v>
      </c>
      <c r="X5" s="8">
        <v>6</v>
      </c>
      <c r="Y5" s="1" t="s">
        <v>240</v>
      </c>
      <c r="Z5" s="1" t="s">
        <v>241</v>
      </c>
      <c r="AB5" s="8">
        <v>6</v>
      </c>
      <c r="AC5" s="1" t="s">
        <v>242</v>
      </c>
      <c r="AD5" s="1" t="s">
        <v>243</v>
      </c>
      <c r="AF5" s="8">
        <v>6</v>
      </c>
      <c r="AG5" s="1" t="s">
        <v>244</v>
      </c>
      <c r="AI5" s="1">
        <v>6</v>
      </c>
      <c r="AJ5" s="1" t="s">
        <v>209</v>
      </c>
      <c r="AL5" s="1">
        <v>6</v>
      </c>
      <c r="AM5" s="1" t="s">
        <v>242</v>
      </c>
      <c r="AN5" s="1" t="s">
        <v>243</v>
      </c>
      <c r="AP5" s="1">
        <v>6</v>
      </c>
      <c r="AQ5" s="1" t="s">
        <v>30</v>
      </c>
      <c r="AS5" s="1">
        <v>6</v>
      </c>
      <c r="AT5" s="1" t="s">
        <v>223</v>
      </c>
      <c r="AV5" s="1">
        <v>6</v>
      </c>
      <c r="AW5" s="1" t="s">
        <v>242</v>
      </c>
      <c r="AX5" s="1" t="s">
        <v>30</v>
      </c>
      <c r="AZ5" s="1">
        <v>10</v>
      </c>
      <c r="BA5" s="1" t="s">
        <v>245</v>
      </c>
      <c r="BB5" s="116" t="s">
        <v>164</v>
      </c>
      <c r="BD5" s="1">
        <v>10</v>
      </c>
      <c r="BE5" s="1" t="s">
        <v>198</v>
      </c>
      <c r="BF5" s="116" t="s">
        <v>164</v>
      </c>
      <c r="BH5" s="1">
        <v>10</v>
      </c>
      <c r="BI5" s="1" t="s">
        <v>167</v>
      </c>
      <c r="BJ5" s="116" t="s">
        <v>164</v>
      </c>
      <c r="BL5" s="8">
        <v>10</v>
      </c>
      <c r="BM5" s="1" t="s">
        <v>198</v>
      </c>
      <c r="BN5" s="116" t="s">
        <v>164</v>
      </c>
      <c r="BP5" s="8">
        <v>10</v>
      </c>
      <c r="BQ5" s="1" t="s">
        <v>198</v>
      </c>
      <c r="BR5" s="116" t="s">
        <v>164</v>
      </c>
      <c r="BT5" s="1">
        <v>10</v>
      </c>
      <c r="BU5" s="1" t="s">
        <v>246</v>
      </c>
      <c r="BV5" s="116" t="s">
        <v>164</v>
      </c>
      <c r="BX5" s="8">
        <v>10</v>
      </c>
      <c r="BY5" s="1" t="s">
        <v>246</v>
      </c>
      <c r="BZ5" s="116" t="s">
        <v>164</v>
      </c>
      <c r="CB5" s="8">
        <v>10</v>
      </c>
      <c r="CC5" s="1" t="s">
        <v>246</v>
      </c>
      <c r="CD5" s="116" t="s">
        <v>164</v>
      </c>
      <c r="CF5" s="8">
        <v>10</v>
      </c>
      <c r="CG5" s="1" t="s">
        <v>246</v>
      </c>
      <c r="CH5" s="116" t="s">
        <v>164</v>
      </c>
      <c r="CJ5" s="14">
        <v>10</v>
      </c>
      <c r="CK5" s="1" t="s">
        <v>246</v>
      </c>
      <c r="CL5" s="116" t="s">
        <v>164</v>
      </c>
      <c r="CN5" s="8">
        <v>10</v>
      </c>
      <c r="CO5" s="1" t="s">
        <v>200</v>
      </c>
      <c r="CP5" s="116" t="s">
        <v>164</v>
      </c>
      <c r="CR5" s="8">
        <v>10</v>
      </c>
      <c r="CS5" s="1" t="s">
        <v>247</v>
      </c>
      <c r="CT5" s="116" t="s">
        <v>164</v>
      </c>
      <c r="CV5" s="1">
        <v>10</v>
      </c>
      <c r="CW5" s="1" t="s">
        <v>555</v>
      </c>
      <c r="CX5" s="116" t="s">
        <v>164</v>
      </c>
      <c r="CZ5" s="1">
        <v>10</v>
      </c>
      <c r="DA5" s="1" t="s">
        <v>248</v>
      </c>
      <c r="DB5" s="116" t="s">
        <v>164</v>
      </c>
      <c r="DD5" s="1">
        <v>10</v>
      </c>
      <c r="DE5" s="1" t="s">
        <v>248</v>
      </c>
      <c r="DF5" s="116" t="s">
        <v>164</v>
      </c>
      <c r="DH5" s="14">
        <v>10</v>
      </c>
      <c r="DI5" s="96" t="s">
        <v>198</v>
      </c>
      <c r="DJ5" s="117" t="s">
        <v>164</v>
      </c>
      <c r="DL5" s="1">
        <v>10</v>
      </c>
      <c r="DM5" s="1" t="s">
        <v>165</v>
      </c>
      <c r="DN5" s="117" t="s">
        <v>164</v>
      </c>
      <c r="DP5" s="8">
        <v>10</v>
      </c>
      <c r="DQ5" s="1" t="s">
        <v>200</v>
      </c>
      <c r="DR5" s="117" t="s">
        <v>164</v>
      </c>
      <c r="DT5" s="8">
        <v>10</v>
      </c>
      <c r="DU5" s="1" t="s">
        <v>246</v>
      </c>
      <c r="DV5" s="117" t="s">
        <v>164</v>
      </c>
      <c r="DX5" s="1">
        <v>10</v>
      </c>
      <c r="DY5" s="1" t="s">
        <v>198</v>
      </c>
      <c r="DZ5" s="117" t="s">
        <v>164</v>
      </c>
      <c r="EB5" s="8">
        <v>10</v>
      </c>
      <c r="EC5" s="1" t="s">
        <v>200</v>
      </c>
      <c r="ED5" s="116" t="s">
        <v>164</v>
      </c>
      <c r="EE5" s="116"/>
      <c r="EF5" s="8">
        <v>10</v>
      </c>
      <c r="EG5" s="1" t="s">
        <v>572</v>
      </c>
      <c r="EH5" s="116" t="s">
        <v>164</v>
      </c>
      <c r="EI5" s="116"/>
      <c r="EJ5" s="8">
        <v>10</v>
      </c>
      <c r="EK5" s="1" t="s">
        <v>593</v>
      </c>
      <c r="EL5" s="116" t="s">
        <v>164</v>
      </c>
      <c r="EN5" s="14">
        <v>6</v>
      </c>
      <c r="EO5" s="14" t="s">
        <v>249</v>
      </c>
      <c r="EP5" s="117" t="s">
        <v>164</v>
      </c>
      <c r="EQ5" s="14" t="s">
        <v>250</v>
      </c>
      <c r="ER5" s="117" t="s">
        <v>164</v>
      </c>
      <c r="ET5" s="14">
        <v>6</v>
      </c>
      <c r="EU5" s="14" t="s">
        <v>249</v>
      </c>
      <c r="EV5" s="117" t="s">
        <v>164</v>
      </c>
      <c r="EW5" s="14" t="s">
        <v>250</v>
      </c>
      <c r="EX5" s="117" t="s">
        <v>164</v>
      </c>
      <c r="EZ5" s="14">
        <v>6</v>
      </c>
      <c r="FA5" s="14" t="s">
        <v>251</v>
      </c>
      <c r="FB5" s="117" t="s">
        <v>164</v>
      </c>
      <c r="FC5" s="14" t="s">
        <v>252</v>
      </c>
      <c r="FD5" s="117" t="s">
        <v>164</v>
      </c>
      <c r="FF5" s="14">
        <v>6</v>
      </c>
      <c r="FG5" s="14" t="s">
        <v>50</v>
      </c>
      <c r="FH5" s="116" t="s">
        <v>164</v>
      </c>
      <c r="FI5" s="14" t="s">
        <v>68</v>
      </c>
      <c r="FJ5" s="116" t="s">
        <v>164</v>
      </c>
      <c r="FN5" s="14">
        <v>6</v>
      </c>
      <c r="FO5" s="14"/>
      <c r="FP5" s="116" t="s">
        <v>164</v>
      </c>
      <c r="FQ5" s="14"/>
      <c r="FR5" s="116" t="s">
        <v>164</v>
      </c>
      <c r="FT5" s="14">
        <v>6</v>
      </c>
      <c r="FU5" s="14" t="s">
        <v>253</v>
      </c>
      <c r="FV5" s="116" t="s">
        <v>164</v>
      </c>
      <c r="FW5" s="14" t="s">
        <v>254</v>
      </c>
      <c r="FX5" s="116" t="s">
        <v>164</v>
      </c>
      <c r="FZ5" s="8">
        <v>6</v>
      </c>
      <c r="GA5" s="14" t="s">
        <v>223</v>
      </c>
      <c r="GB5" s="117" t="s">
        <v>164</v>
      </c>
    </row>
    <row r="6" spans="1:184" x14ac:dyDescent="0.2">
      <c r="A6" s="113" t="s">
        <v>255</v>
      </c>
      <c r="D6" s="9" t="s">
        <v>256</v>
      </c>
      <c r="E6" s="1">
        <f>COUNTA(PIC18F57Q84[[PIC18F57Q84 ]])-4</f>
        <v>40</v>
      </c>
      <c r="G6" s="11" t="s">
        <v>111</v>
      </c>
      <c r="H6" s="5">
        <v>1</v>
      </c>
      <c r="J6" s="1">
        <v>7</v>
      </c>
      <c r="K6" s="1" t="s">
        <v>257</v>
      </c>
      <c r="M6" s="1">
        <v>7</v>
      </c>
      <c r="N6" s="1" t="s">
        <v>30</v>
      </c>
      <c r="O6" s="1" t="s">
        <v>30</v>
      </c>
      <c r="Q6" s="1">
        <v>7</v>
      </c>
      <c r="R6" s="95" t="s">
        <v>154</v>
      </c>
      <c r="T6" s="4">
        <v>7</v>
      </c>
      <c r="U6" s="1" t="s">
        <v>157</v>
      </c>
      <c r="V6" s="1" t="s">
        <v>258</v>
      </c>
      <c r="X6" s="4">
        <v>7</v>
      </c>
      <c r="Y6" s="1" t="s">
        <v>259</v>
      </c>
      <c r="Z6" s="1" t="s">
        <v>258</v>
      </c>
      <c r="AB6" s="4">
        <v>7</v>
      </c>
      <c r="AC6" s="1" t="s">
        <v>160</v>
      </c>
      <c r="AD6" s="1" t="s">
        <v>260</v>
      </c>
      <c r="AF6" s="4">
        <v>7</v>
      </c>
      <c r="AG6" s="1" t="s">
        <v>261</v>
      </c>
      <c r="AI6" s="1">
        <v>7</v>
      </c>
      <c r="AJ6" s="1" t="s">
        <v>177</v>
      </c>
      <c r="AL6" s="1">
        <v>7</v>
      </c>
      <c r="AM6" s="1" t="s">
        <v>30</v>
      </c>
      <c r="AN6" s="1" t="s">
        <v>262</v>
      </c>
      <c r="AP6" s="1">
        <v>7</v>
      </c>
      <c r="AQ6" s="1" t="s">
        <v>263</v>
      </c>
      <c r="AS6" s="1">
        <v>7</v>
      </c>
      <c r="AT6" s="1" t="s">
        <v>264</v>
      </c>
      <c r="AV6" s="1">
        <v>7</v>
      </c>
      <c r="AW6" s="1" t="s">
        <v>160</v>
      </c>
      <c r="AX6" s="1" t="s">
        <v>265</v>
      </c>
      <c r="AZ6" s="1">
        <v>11</v>
      </c>
      <c r="BA6" s="1" t="s">
        <v>266</v>
      </c>
      <c r="BB6" s="116" t="s">
        <v>164</v>
      </c>
      <c r="BD6" s="1">
        <v>11</v>
      </c>
      <c r="BE6" s="1" t="s">
        <v>207</v>
      </c>
      <c r="BF6" s="116" t="s">
        <v>164</v>
      </c>
      <c r="BH6" s="1">
        <v>11</v>
      </c>
      <c r="BI6" s="1" t="s">
        <v>207</v>
      </c>
      <c r="BJ6" s="116" t="s">
        <v>164</v>
      </c>
      <c r="BL6" s="4">
        <v>11</v>
      </c>
      <c r="BM6" s="1" t="s">
        <v>207</v>
      </c>
      <c r="BN6" s="116" t="s">
        <v>164</v>
      </c>
      <c r="BP6" s="4">
        <v>11</v>
      </c>
      <c r="BQ6" s="1" t="s">
        <v>207</v>
      </c>
      <c r="BR6" s="116" t="s">
        <v>164</v>
      </c>
      <c r="BT6" s="1">
        <v>11</v>
      </c>
      <c r="BU6" s="1" t="s">
        <v>175</v>
      </c>
      <c r="BV6" s="116" t="s">
        <v>164</v>
      </c>
      <c r="BX6" s="4">
        <v>11</v>
      </c>
      <c r="BY6" s="1" t="s">
        <v>175</v>
      </c>
      <c r="BZ6" s="116" t="s">
        <v>164</v>
      </c>
      <c r="CB6" s="4">
        <v>11</v>
      </c>
      <c r="CC6" s="1" t="s">
        <v>175</v>
      </c>
      <c r="CD6" s="116" t="s">
        <v>164</v>
      </c>
      <c r="CF6" s="4">
        <v>11</v>
      </c>
      <c r="CG6" s="1" t="s">
        <v>175</v>
      </c>
      <c r="CH6" s="116" t="s">
        <v>164</v>
      </c>
      <c r="CJ6" s="13">
        <v>11</v>
      </c>
      <c r="CK6" s="1" t="s">
        <v>175</v>
      </c>
      <c r="CL6" s="116" t="s">
        <v>164</v>
      </c>
      <c r="CN6" s="4">
        <v>11</v>
      </c>
      <c r="CO6" s="1" t="s">
        <v>267</v>
      </c>
      <c r="CP6" s="116" t="s">
        <v>164</v>
      </c>
      <c r="CR6" s="4">
        <v>11</v>
      </c>
      <c r="CS6" s="1" t="s">
        <v>268</v>
      </c>
      <c r="CT6" s="116" t="s">
        <v>164</v>
      </c>
      <c r="CV6" s="1">
        <v>11</v>
      </c>
      <c r="CW6" s="1" t="s">
        <v>165</v>
      </c>
      <c r="CX6" s="116" t="s">
        <v>164</v>
      </c>
      <c r="CZ6" s="1">
        <v>11</v>
      </c>
      <c r="DA6" s="1" t="s">
        <v>270</v>
      </c>
      <c r="DB6" s="116" t="s">
        <v>164</v>
      </c>
      <c r="DD6" s="1">
        <v>11</v>
      </c>
      <c r="DE6" s="1" t="s">
        <v>271</v>
      </c>
      <c r="DF6" s="116" t="s">
        <v>164</v>
      </c>
      <c r="DH6" s="13">
        <v>11</v>
      </c>
      <c r="DI6" s="95" t="s">
        <v>207</v>
      </c>
      <c r="DJ6" s="119" t="s">
        <v>164</v>
      </c>
      <c r="DL6" s="1">
        <v>11</v>
      </c>
      <c r="DM6" s="1" t="s">
        <v>200</v>
      </c>
      <c r="DN6" s="119" t="s">
        <v>164</v>
      </c>
      <c r="DP6" s="4">
        <v>11</v>
      </c>
      <c r="DQ6" s="1" t="s">
        <v>168</v>
      </c>
      <c r="DR6" s="119" t="s">
        <v>164</v>
      </c>
      <c r="DT6" s="4">
        <v>11</v>
      </c>
      <c r="DU6" s="1" t="s">
        <v>272</v>
      </c>
      <c r="DV6" s="117" t="s">
        <v>164</v>
      </c>
      <c r="DX6" s="1">
        <v>11</v>
      </c>
      <c r="DY6" s="1" t="s">
        <v>171</v>
      </c>
      <c r="DZ6" s="117" t="s">
        <v>164</v>
      </c>
      <c r="EB6" s="4">
        <v>11</v>
      </c>
      <c r="EC6" s="1" t="s">
        <v>168</v>
      </c>
      <c r="ED6" s="116" t="s">
        <v>164</v>
      </c>
      <c r="EE6" s="116"/>
      <c r="EF6" s="4">
        <v>11</v>
      </c>
      <c r="EG6" s="1" t="s">
        <v>228</v>
      </c>
      <c r="EH6" s="116" t="s">
        <v>164</v>
      </c>
      <c r="EI6" s="116"/>
      <c r="EJ6" s="4">
        <v>11</v>
      </c>
      <c r="EK6" s="1" t="s">
        <v>594</v>
      </c>
      <c r="EL6" s="116" t="s">
        <v>164</v>
      </c>
      <c r="EN6" s="13">
        <v>7</v>
      </c>
      <c r="EO6" s="13" t="s">
        <v>161</v>
      </c>
      <c r="EP6" s="119" t="s">
        <v>164</v>
      </c>
      <c r="EQ6" s="13" t="s">
        <v>273</v>
      </c>
      <c r="ER6" s="119" t="s">
        <v>164</v>
      </c>
      <c r="ET6" s="13">
        <v>7</v>
      </c>
      <c r="EU6" s="13"/>
      <c r="EV6" s="117" t="s">
        <v>164</v>
      </c>
      <c r="EW6" s="13" t="s">
        <v>274</v>
      </c>
      <c r="EX6" s="117" t="s">
        <v>164</v>
      </c>
      <c r="EZ6" s="13">
        <v>7</v>
      </c>
      <c r="FA6" s="13" t="s">
        <v>275</v>
      </c>
      <c r="FB6" s="117" t="s">
        <v>164</v>
      </c>
      <c r="FC6" s="13"/>
      <c r="FD6" s="117" t="s">
        <v>164</v>
      </c>
      <c r="FF6" s="13">
        <v>7</v>
      </c>
      <c r="FG6" s="13" t="s">
        <v>61</v>
      </c>
      <c r="FH6" s="116" t="s">
        <v>164</v>
      </c>
      <c r="FI6" s="116"/>
      <c r="FJ6" s="116" t="s">
        <v>164</v>
      </c>
      <c r="FN6" s="13">
        <v>7</v>
      </c>
      <c r="FO6" s="13" t="s">
        <v>68</v>
      </c>
      <c r="FP6" s="116" t="s">
        <v>164</v>
      </c>
      <c r="FQ6" s="13" t="s">
        <v>68</v>
      </c>
      <c r="FR6" s="116" t="s">
        <v>164</v>
      </c>
      <c r="FT6" s="13">
        <v>7</v>
      </c>
      <c r="FU6" s="13" t="s">
        <v>276</v>
      </c>
      <c r="FV6" s="116" t="s">
        <v>164</v>
      </c>
      <c r="FW6" s="13"/>
      <c r="FX6" s="116" t="s">
        <v>164</v>
      </c>
      <c r="FZ6" s="4">
        <v>7</v>
      </c>
      <c r="GA6" s="13" t="s">
        <v>277</v>
      </c>
      <c r="GB6" s="119" t="s">
        <v>164</v>
      </c>
    </row>
    <row r="7" spans="1:184" x14ac:dyDescent="0.2">
      <c r="A7" s="113" t="s">
        <v>278</v>
      </c>
      <c r="D7" s="9" t="s">
        <v>279</v>
      </c>
      <c r="E7" s="1">
        <f>COUNTA(PIC16F18446[PIC16F18446])-2</f>
        <v>16</v>
      </c>
      <c r="G7" s="11" t="s">
        <v>110</v>
      </c>
      <c r="H7" s="5">
        <v>1</v>
      </c>
      <c r="J7" s="1">
        <v>8</v>
      </c>
      <c r="K7" s="1" t="s">
        <v>280</v>
      </c>
      <c r="M7" s="1">
        <v>8</v>
      </c>
      <c r="N7" s="1" t="s">
        <v>30</v>
      </c>
      <c r="O7" s="1" t="s">
        <v>30</v>
      </c>
      <c r="Q7" s="1">
        <v>8</v>
      </c>
      <c r="R7" s="96" t="s">
        <v>189</v>
      </c>
      <c r="T7" s="8">
        <v>8</v>
      </c>
      <c r="U7" s="1" t="s">
        <v>192</v>
      </c>
      <c r="V7" s="1" t="s">
        <v>281</v>
      </c>
      <c r="X7" s="8">
        <v>8</v>
      </c>
      <c r="Y7" s="1" t="s">
        <v>282</v>
      </c>
      <c r="Z7" s="1" t="s">
        <v>281</v>
      </c>
      <c r="AB7" s="8">
        <v>8</v>
      </c>
      <c r="AC7" s="1" t="s">
        <v>178</v>
      </c>
      <c r="AD7" s="1" t="s">
        <v>30</v>
      </c>
      <c r="AF7" s="8">
        <v>8</v>
      </c>
      <c r="AG7" s="1" t="s">
        <v>283</v>
      </c>
      <c r="AI7" s="1">
        <v>8</v>
      </c>
      <c r="AJ7" s="1" t="s">
        <v>284</v>
      </c>
      <c r="AL7" s="1">
        <v>8</v>
      </c>
      <c r="AM7" s="1" t="s">
        <v>30</v>
      </c>
      <c r="AN7" s="1" t="s">
        <v>285</v>
      </c>
      <c r="AP7" s="1">
        <v>8</v>
      </c>
      <c r="AQ7" s="1" t="s">
        <v>160</v>
      </c>
      <c r="AS7" s="1">
        <v>8</v>
      </c>
      <c r="AT7" s="1" t="s">
        <v>244</v>
      </c>
      <c r="AV7" s="1">
        <v>8</v>
      </c>
      <c r="AW7" s="1" t="s">
        <v>178</v>
      </c>
      <c r="AX7" s="1" t="s">
        <v>286</v>
      </c>
      <c r="AZ7" s="1">
        <v>12</v>
      </c>
      <c r="BA7" s="1" t="s">
        <v>287</v>
      </c>
      <c r="BB7" s="116" t="s">
        <v>164</v>
      </c>
      <c r="BD7" s="1">
        <v>12</v>
      </c>
      <c r="BE7" s="1" t="s">
        <v>175</v>
      </c>
      <c r="BF7" s="116" t="s">
        <v>164</v>
      </c>
      <c r="BH7" s="1">
        <v>12</v>
      </c>
      <c r="BI7" s="1" t="s">
        <v>175</v>
      </c>
      <c r="BJ7" s="116" t="s">
        <v>164</v>
      </c>
      <c r="BL7" s="8">
        <v>12</v>
      </c>
      <c r="BM7" s="1" t="s">
        <v>175</v>
      </c>
      <c r="BN7" s="116" t="s">
        <v>164</v>
      </c>
      <c r="BP7" s="8">
        <v>12</v>
      </c>
      <c r="BQ7" s="1" t="s">
        <v>175</v>
      </c>
      <c r="BR7" s="116" t="s">
        <v>164</v>
      </c>
      <c r="BT7" s="1">
        <v>12</v>
      </c>
      <c r="BU7" s="1" t="s">
        <v>207</v>
      </c>
      <c r="BV7" s="116" t="s">
        <v>164</v>
      </c>
      <c r="BX7" s="8">
        <v>12</v>
      </c>
      <c r="BY7" s="1" t="s">
        <v>207</v>
      </c>
      <c r="BZ7" s="116" t="s">
        <v>164</v>
      </c>
      <c r="CB7" s="8">
        <v>12</v>
      </c>
      <c r="CC7" s="1" t="s">
        <v>207</v>
      </c>
      <c r="CD7" s="116" t="s">
        <v>164</v>
      </c>
      <c r="CF7" s="8">
        <v>12</v>
      </c>
      <c r="CG7" s="1" t="s">
        <v>207</v>
      </c>
      <c r="CH7" s="116" t="s">
        <v>164</v>
      </c>
      <c r="CJ7" s="14">
        <v>12</v>
      </c>
      <c r="CK7" s="1" t="s">
        <v>207</v>
      </c>
      <c r="CL7" s="116" t="s">
        <v>164</v>
      </c>
      <c r="CN7" s="8">
        <v>12</v>
      </c>
      <c r="CO7" s="1" t="s">
        <v>246</v>
      </c>
      <c r="CP7" s="116" t="s">
        <v>164</v>
      </c>
      <c r="CR7" s="8">
        <v>12</v>
      </c>
      <c r="CS7" s="1" t="s">
        <v>288</v>
      </c>
      <c r="CT7" s="116" t="s">
        <v>164</v>
      </c>
      <c r="CV7" s="1">
        <v>12</v>
      </c>
      <c r="CW7" s="1" t="s">
        <v>197</v>
      </c>
      <c r="CX7" s="116" t="s">
        <v>164</v>
      </c>
      <c r="CZ7" s="1">
        <v>12</v>
      </c>
      <c r="DA7" s="1" t="s">
        <v>290</v>
      </c>
      <c r="DB7" s="116" t="s">
        <v>164</v>
      </c>
      <c r="DD7" s="1">
        <v>12</v>
      </c>
      <c r="DE7" s="1" t="s">
        <v>291</v>
      </c>
      <c r="DF7" s="116" t="s">
        <v>164</v>
      </c>
      <c r="DH7" s="14">
        <v>12</v>
      </c>
      <c r="DI7" s="96" t="s">
        <v>175</v>
      </c>
      <c r="DJ7" s="117" t="s">
        <v>164</v>
      </c>
      <c r="DL7" s="1">
        <v>12</v>
      </c>
      <c r="DM7" s="1" t="s">
        <v>171</v>
      </c>
      <c r="DN7" s="117" t="s">
        <v>164</v>
      </c>
      <c r="DP7" s="8">
        <v>12</v>
      </c>
      <c r="DQ7" s="1" t="s">
        <v>207</v>
      </c>
      <c r="DR7" s="117" t="s">
        <v>164</v>
      </c>
      <c r="DT7" s="8">
        <v>12</v>
      </c>
      <c r="DU7" s="1" t="s">
        <v>165</v>
      </c>
      <c r="DV7" s="117" t="s">
        <v>164</v>
      </c>
      <c r="DX7" s="1">
        <v>12</v>
      </c>
      <c r="DY7" s="1" t="s">
        <v>202</v>
      </c>
      <c r="DZ7" s="117" t="s">
        <v>164</v>
      </c>
      <c r="EB7" s="8">
        <v>12</v>
      </c>
      <c r="EC7" s="1" t="s">
        <v>207</v>
      </c>
      <c r="ED7" s="116" t="s">
        <v>164</v>
      </c>
      <c r="EE7" s="116"/>
      <c r="EF7" s="8">
        <v>12</v>
      </c>
      <c r="EG7" s="1" t="s">
        <v>439</v>
      </c>
      <c r="EH7" s="116" t="s">
        <v>164</v>
      </c>
      <c r="EI7" s="116"/>
      <c r="EJ7" s="8">
        <v>12</v>
      </c>
      <c r="EK7" s="1" t="s">
        <v>595</v>
      </c>
      <c r="EL7" s="116" t="s">
        <v>164</v>
      </c>
      <c r="EN7" s="14">
        <v>8</v>
      </c>
      <c r="EO7" s="14" t="s">
        <v>195</v>
      </c>
      <c r="EP7" s="117" t="s">
        <v>164</v>
      </c>
      <c r="EQ7" s="14" t="s">
        <v>292</v>
      </c>
      <c r="ER7" s="117" t="s">
        <v>164</v>
      </c>
      <c r="ET7" s="14">
        <v>8</v>
      </c>
      <c r="EU7" s="14"/>
      <c r="EV7" s="117" t="s">
        <v>164</v>
      </c>
      <c r="EW7" s="14" t="s">
        <v>293</v>
      </c>
      <c r="EX7" s="117" t="s">
        <v>164</v>
      </c>
      <c r="EZ7" s="14">
        <v>8</v>
      </c>
      <c r="FA7" s="14" t="s">
        <v>294</v>
      </c>
      <c r="FB7" s="117" t="s">
        <v>164</v>
      </c>
      <c r="FC7" s="14"/>
      <c r="FD7" s="117" t="s">
        <v>164</v>
      </c>
      <c r="FF7" s="14">
        <v>8</v>
      </c>
      <c r="FG7" s="14" t="s">
        <v>58</v>
      </c>
      <c r="FH7" s="116" t="s">
        <v>164</v>
      </c>
      <c r="FI7" s="116"/>
      <c r="FJ7" s="116" t="s">
        <v>164</v>
      </c>
      <c r="FN7" s="14">
        <v>8</v>
      </c>
      <c r="FO7" s="14" t="s">
        <v>295</v>
      </c>
      <c r="FP7" s="116" t="s">
        <v>164</v>
      </c>
      <c r="FQ7" s="14" t="s">
        <v>295</v>
      </c>
      <c r="FR7" s="116" t="s">
        <v>164</v>
      </c>
      <c r="FT7" s="14">
        <v>8</v>
      </c>
      <c r="FU7" s="14" t="s">
        <v>296</v>
      </c>
      <c r="FV7" s="116" t="s">
        <v>164</v>
      </c>
      <c r="FW7" s="14"/>
      <c r="FX7" s="116" t="s">
        <v>164</v>
      </c>
      <c r="FZ7" s="8">
        <v>8</v>
      </c>
      <c r="GA7" s="14" t="s">
        <v>297</v>
      </c>
      <c r="GB7" s="117" t="s">
        <v>164</v>
      </c>
    </row>
    <row r="8" spans="1:184" x14ac:dyDescent="0.2">
      <c r="A8" s="113" t="s">
        <v>298</v>
      </c>
      <c r="D8" s="10" t="s">
        <v>117</v>
      </c>
      <c r="E8" s="1">
        <f>COUNTA(BM5:BM22)-2</f>
        <v>13</v>
      </c>
      <c r="G8" s="11" t="s">
        <v>299</v>
      </c>
      <c r="H8" s="5">
        <v>2</v>
      </c>
      <c r="J8" s="1">
        <v>9</v>
      </c>
      <c r="K8" s="1" t="s">
        <v>300</v>
      </c>
      <c r="M8" s="1">
        <v>9</v>
      </c>
      <c r="N8" s="1" t="s">
        <v>30</v>
      </c>
      <c r="O8" s="1" t="s">
        <v>30</v>
      </c>
      <c r="Q8" s="1">
        <v>9</v>
      </c>
      <c r="R8" s="95" t="s">
        <v>219</v>
      </c>
      <c r="T8" s="4">
        <v>9</v>
      </c>
      <c r="U8" s="1" t="s">
        <v>301</v>
      </c>
      <c r="V8" s="1" t="s">
        <v>302</v>
      </c>
      <c r="X8" s="4">
        <v>9</v>
      </c>
      <c r="Y8" s="1" t="s">
        <v>303</v>
      </c>
      <c r="Z8" s="1" t="s">
        <v>302</v>
      </c>
      <c r="AB8" s="4">
        <v>9</v>
      </c>
      <c r="AC8" s="1" t="s">
        <v>210</v>
      </c>
      <c r="AD8" s="1" t="s">
        <v>30</v>
      </c>
      <c r="AF8" s="4">
        <v>9</v>
      </c>
      <c r="AG8" s="1" t="s">
        <v>304</v>
      </c>
      <c r="AI8" s="1">
        <v>9</v>
      </c>
      <c r="AJ8" s="1" t="s">
        <v>242</v>
      </c>
      <c r="AL8" s="1">
        <v>9</v>
      </c>
      <c r="AM8" s="1" t="s">
        <v>284</v>
      </c>
      <c r="AN8" s="1" t="s">
        <v>305</v>
      </c>
      <c r="AP8" s="1">
        <v>9</v>
      </c>
      <c r="AQ8" s="1" t="s">
        <v>178</v>
      </c>
      <c r="AS8" s="1">
        <v>9</v>
      </c>
      <c r="AT8" s="1" t="s">
        <v>224</v>
      </c>
      <c r="AV8" s="1">
        <v>9</v>
      </c>
      <c r="AW8" s="1" t="s">
        <v>210</v>
      </c>
      <c r="AX8" s="1" t="s">
        <v>306</v>
      </c>
      <c r="AZ8" s="1">
        <v>13</v>
      </c>
      <c r="BA8" s="1" t="s">
        <v>307</v>
      </c>
      <c r="BB8" s="116" t="s">
        <v>164</v>
      </c>
      <c r="BD8" s="1">
        <v>13</v>
      </c>
      <c r="BE8" s="1" t="s">
        <v>171</v>
      </c>
      <c r="BF8" s="116" t="s">
        <v>164</v>
      </c>
      <c r="BH8" s="1">
        <v>13</v>
      </c>
      <c r="BI8" s="1" t="s">
        <v>171</v>
      </c>
      <c r="BJ8" s="116" t="s">
        <v>164</v>
      </c>
      <c r="BL8" s="4">
        <v>13</v>
      </c>
      <c r="BM8" s="1" t="s">
        <v>171</v>
      </c>
      <c r="BN8" s="116" t="s">
        <v>164</v>
      </c>
      <c r="BP8" s="4">
        <v>13</v>
      </c>
      <c r="BQ8" s="1" t="s">
        <v>171</v>
      </c>
      <c r="BR8" s="116" t="s">
        <v>164</v>
      </c>
      <c r="BT8" s="1">
        <v>13</v>
      </c>
      <c r="BU8" s="1" t="s">
        <v>171</v>
      </c>
      <c r="BV8" s="116" t="s">
        <v>164</v>
      </c>
      <c r="BX8" s="4">
        <v>13</v>
      </c>
      <c r="BY8" s="1" t="s">
        <v>171</v>
      </c>
      <c r="BZ8" s="116" t="s">
        <v>164</v>
      </c>
      <c r="CB8" s="4">
        <v>13</v>
      </c>
      <c r="CC8" s="1" t="s">
        <v>171</v>
      </c>
      <c r="CD8" s="116" t="s">
        <v>164</v>
      </c>
      <c r="CF8" s="4">
        <v>13</v>
      </c>
      <c r="CG8" s="1" t="s">
        <v>171</v>
      </c>
      <c r="CH8" s="116" t="s">
        <v>164</v>
      </c>
      <c r="CJ8" s="13">
        <v>13</v>
      </c>
      <c r="CK8" s="1" t="s">
        <v>171</v>
      </c>
      <c r="CL8" s="116" t="s">
        <v>164</v>
      </c>
      <c r="CN8" s="4">
        <v>13</v>
      </c>
      <c r="CO8" s="1" t="s">
        <v>226</v>
      </c>
      <c r="CP8" s="116" t="s">
        <v>164</v>
      </c>
      <c r="CR8" s="4">
        <v>13</v>
      </c>
      <c r="CS8" s="1" t="s">
        <v>308</v>
      </c>
      <c r="CT8" s="116" t="s">
        <v>164</v>
      </c>
      <c r="CV8" s="1">
        <v>13</v>
      </c>
      <c r="CW8" s="1" t="s">
        <v>168</v>
      </c>
      <c r="CX8" s="116" t="s">
        <v>164</v>
      </c>
      <c r="CZ8" s="1">
        <v>13</v>
      </c>
      <c r="DA8" s="1" t="s">
        <v>309</v>
      </c>
      <c r="DB8" s="116" t="s">
        <v>164</v>
      </c>
      <c r="DD8" s="1">
        <v>13</v>
      </c>
      <c r="DE8" s="1" t="s">
        <v>310</v>
      </c>
      <c r="DF8" s="116" t="s">
        <v>164</v>
      </c>
      <c r="DH8" s="13">
        <v>13</v>
      </c>
      <c r="DI8" s="95" t="s">
        <v>171</v>
      </c>
      <c r="DJ8" s="119" t="s">
        <v>164</v>
      </c>
      <c r="DL8" s="1">
        <v>13</v>
      </c>
      <c r="DM8" s="1" t="s">
        <v>311</v>
      </c>
      <c r="DN8" s="119" t="s">
        <v>164</v>
      </c>
      <c r="DP8" s="4">
        <v>13</v>
      </c>
      <c r="DQ8" s="1" t="s">
        <v>171</v>
      </c>
      <c r="DR8" s="119" t="s">
        <v>164</v>
      </c>
      <c r="DT8" s="4">
        <v>13</v>
      </c>
      <c r="DU8" s="1" t="s">
        <v>197</v>
      </c>
      <c r="DV8" s="117" t="s">
        <v>164</v>
      </c>
      <c r="DX8" s="1">
        <v>13</v>
      </c>
      <c r="DY8" s="1" t="s">
        <v>167</v>
      </c>
      <c r="DZ8" s="117" t="s">
        <v>164</v>
      </c>
      <c r="EB8" s="4">
        <v>13</v>
      </c>
      <c r="EC8" s="1" t="s">
        <v>171</v>
      </c>
      <c r="ED8" s="116" t="s">
        <v>164</v>
      </c>
      <c r="EE8" s="116"/>
      <c r="EF8" s="4">
        <v>13</v>
      </c>
      <c r="EG8" s="1" t="s">
        <v>248</v>
      </c>
      <c r="EH8" s="116" t="s">
        <v>164</v>
      </c>
      <c r="EI8" s="116"/>
      <c r="EJ8" s="4">
        <v>13</v>
      </c>
      <c r="EK8" s="1" t="s">
        <v>596</v>
      </c>
      <c r="EL8" s="116" t="s">
        <v>164</v>
      </c>
      <c r="EN8" s="13">
        <v>9</v>
      </c>
      <c r="EO8" s="13" t="s">
        <v>312</v>
      </c>
      <c r="EP8" s="119" t="s">
        <v>164</v>
      </c>
      <c r="EQ8" s="13" t="s">
        <v>313</v>
      </c>
      <c r="ER8" s="119" t="s">
        <v>164</v>
      </c>
      <c r="ET8" s="13">
        <v>9</v>
      </c>
      <c r="EU8" s="13" t="s">
        <v>312</v>
      </c>
      <c r="EV8" s="117" t="s">
        <v>164</v>
      </c>
      <c r="EW8" s="13" t="s">
        <v>313</v>
      </c>
      <c r="EX8" s="117" t="s">
        <v>164</v>
      </c>
      <c r="EZ8" s="13">
        <v>9</v>
      </c>
      <c r="FA8" s="13" t="s">
        <v>314</v>
      </c>
      <c r="FB8" s="117" t="s">
        <v>164</v>
      </c>
      <c r="FC8" s="13"/>
      <c r="FD8" s="117" t="s">
        <v>164</v>
      </c>
      <c r="FF8" s="13">
        <v>9</v>
      </c>
      <c r="FG8" s="13" t="s">
        <v>295</v>
      </c>
      <c r="FH8" s="116" t="s">
        <v>164</v>
      </c>
      <c r="FI8" s="116"/>
      <c r="FJ8" s="116" t="s">
        <v>164</v>
      </c>
      <c r="FN8" s="13">
        <v>9</v>
      </c>
      <c r="FO8" s="13"/>
      <c r="FP8" s="116" t="s">
        <v>164</v>
      </c>
      <c r="FQ8" s="13" t="s">
        <v>315</v>
      </c>
      <c r="FR8" s="116" t="s">
        <v>164</v>
      </c>
      <c r="FT8" s="13">
        <v>9</v>
      </c>
      <c r="FU8" s="13" t="s">
        <v>316</v>
      </c>
      <c r="FV8" s="116" t="s">
        <v>164</v>
      </c>
      <c r="FW8" s="13"/>
      <c r="FX8" s="116" t="s">
        <v>164</v>
      </c>
      <c r="FZ8" s="4">
        <v>9</v>
      </c>
      <c r="GA8" s="13" t="s">
        <v>317</v>
      </c>
      <c r="GB8" s="119" t="s">
        <v>164</v>
      </c>
    </row>
    <row r="9" spans="1:184" x14ac:dyDescent="0.2">
      <c r="A9" s="113" t="s">
        <v>318</v>
      </c>
      <c r="D9" s="9" t="s">
        <v>118</v>
      </c>
      <c r="E9" s="1">
        <f>COUNTA(PIC18F16Q41[[PIC18F16Q41 ]])-2</f>
        <v>16</v>
      </c>
      <c r="G9" s="11" t="s">
        <v>23</v>
      </c>
      <c r="H9" s="5">
        <v>1</v>
      </c>
      <c r="J9" s="1">
        <v>10</v>
      </c>
      <c r="K9" s="1" t="s">
        <v>319</v>
      </c>
      <c r="M9" s="1">
        <v>10</v>
      </c>
      <c r="N9" s="1" t="s">
        <v>30</v>
      </c>
      <c r="O9" s="1" t="s">
        <v>30</v>
      </c>
      <c r="Q9" s="1">
        <v>10</v>
      </c>
      <c r="R9" s="96" t="s">
        <v>237</v>
      </c>
      <c r="T9" s="8">
        <v>10</v>
      </c>
      <c r="U9" s="1" t="s">
        <v>320</v>
      </c>
      <c r="V9" s="1" t="s">
        <v>321</v>
      </c>
      <c r="X9" s="8">
        <v>10</v>
      </c>
      <c r="Z9" s="1" t="s">
        <v>321</v>
      </c>
      <c r="AB9" s="8">
        <v>10</v>
      </c>
      <c r="AC9" s="1" t="s">
        <v>243</v>
      </c>
      <c r="AD9" s="1" t="s">
        <v>30</v>
      </c>
      <c r="AF9" s="8">
        <v>10</v>
      </c>
      <c r="AG9" s="1" t="s">
        <v>322</v>
      </c>
      <c r="AI9" s="1">
        <v>10</v>
      </c>
      <c r="AJ9" s="1" t="s">
        <v>223</v>
      </c>
      <c r="AL9" s="1">
        <v>10</v>
      </c>
      <c r="AM9" s="1" t="s">
        <v>177</v>
      </c>
      <c r="AN9" s="1" t="s">
        <v>230</v>
      </c>
      <c r="AP9" s="1">
        <v>10</v>
      </c>
      <c r="AQ9" s="1" t="s">
        <v>210</v>
      </c>
      <c r="AS9" s="1">
        <v>10</v>
      </c>
      <c r="AT9" s="1" t="s">
        <v>323</v>
      </c>
      <c r="AV9" s="1">
        <v>10</v>
      </c>
      <c r="AW9" s="1" t="s">
        <v>30</v>
      </c>
      <c r="AX9" s="1" t="s">
        <v>324</v>
      </c>
      <c r="AZ9" s="1">
        <v>14</v>
      </c>
      <c r="BA9" s="1" t="s">
        <v>325</v>
      </c>
      <c r="BB9" s="116" t="s">
        <v>164</v>
      </c>
      <c r="BD9" s="1">
        <v>14</v>
      </c>
      <c r="BE9" s="1" t="s">
        <v>202</v>
      </c>
      <c r="BF9" s="116" t="s">
        <v>164</v>
      </c>
      <c r="BH9" s="1">
        <v>14</v>
      </c>
      <c r="BI9" s="1" t="s">
        <v>202</v>
      </c>
      <c r="BJ9" s="116" t="s">
        <v>164</v>
      </c>
      <c r="BL9" s="8">
        <v>14</v>
      </c>
      <c r="BM9" s="1" t="s">
        <v>202</v>
      </c>
      <c r="BN9" s="116" t="s">
        <v>164</v>
      </c>
      <c r="BP9" s="8">
        <v>14</v>
      </c>
      <c r="BQ9" s="1" t="s">
        <v>202</v>
      </c>
      <c r="BR9" s="116" t="s">
        <v>164</v>
      </c>
      <c r="BT9" s="1">
        <v>14</v>
      </c>
      <c r="BU9" s="1" t="s">
        <v>326</v>
      </c>
      <c r="BV9" s="116" t="s">
        <v>164</v>
      </c>
      <c r="BX9" s="8">
        <v>14</v>
      </c>
      <c r="BY9" s="1" t="s">
        <v>326</v>
      </c>
      <c r="BZ9" s="116" t="s">
        <v>164</v>
      </c>
      <c r="CB9" s="8">
        <v>14</v>
      </c>
      <c r="CC9" s="1" t="s">
        <v>326</v>
      </c>
      <c r="CD9" s="116" t="s">
        <v>164</v>
      </c>
      <c r="CF9" s="8">
        <v>14</v>
      </c>
      <c r="CG9" s="1" t="s">
        <v>326</v>
      </c>
      <c r="CH9" s="116" t="s">
        <v>164</v>
      </c>
      <c r="CJ9" s="14">
        <v>14</v>
      </c>
      <c r="CK9" s="1" t="s">
        <v>326</v>
      </c>
      <c r="CL9" s="116" t="s">
        <v>164</v>
      </c>
      <c r="CN9" s="8">
        <v>14</v>
      </c>
      <c r="CO9" s="1" t="s">
        <v>272</v>
      </c>
      <c r="CP9" s="116" t="s">
        <v>164</v>
      </c>
      <c r="CR9" s="8">
        <v>14</v>
      </c>
      <c r="CS9" s="1" t="s">
        <v>327</v>
      </c>
      <c r="CT9" s="116" t="s">
        <v>164</v>
      </c>
      <c r="CV9" s="1">
        <v>14</v>
      </c>
      <c r="CW9" s="1" t="s">
        <v>200</v>
      </c>
      <c r="CX9" s="116" t="s">
        <v>164</v>
      </c>
      <c r="CZ9" s="1">
        <v>14</v>
      </c>
      <c r="DA9" s="1" t="s">
        <v>328</v>
      </c>
      <c r="DB9" s="116" t="s">
        <v>164</v>
      </c>
      <c r="DD9" s="1">
        <v>14</v>
      </c>
      <c r="DE9" s="1" t="s">
        <v>329</v>
      </c>
      <c r="DF9" s="116" t="s">
        <v>164</v>
      </c>
      <c r="DH9" s="14">
        <v>14</v>
      </c>
      <c r="DI9" s="96" t="s">
        <v>202</v>
      </c>
      <c r="DJ9" s="117" t="s">
        <v>164</v>
      </c>
      <c r="DL9" s="1">
        <v>14</v>
      </c>
      <c r="DM9" s="1" t="s">
        <v>330</v>
      </c>
      <c r="DN9" s="117" t="s">
        <v>164</v>
      </c>
      <c r="DP9" s="8">
        <v>14</v>
      </c>
      <c r="DQ9" s="1" t="s">
        <v>311</v>
      </c>
      <c r="DR9" s="117" t="s">
        <v>164</v>
      </c>
      <c r="DT9" s="8">
        <v>14</v>
      </c>
      <c r="DU9" s="1" t="s">
        <v>311</v>
      </c>
      <c r="DV9" s="117" t="s">
        <v>164</v>
      </c>
      <c r="DX9" s="1">
        <v>14</v>
      </c>
      <c r="DY9" s="1" t="s">
        <v>199</v>
      </c>
      <c r="DZ9" s="117" t="s">
        <v>164</v>
      </c>
      <c r="EB9" s="8">
        <v>14</v>
      </c>
      <c r="EC9" s="1" t="s">
        <v>202</v>
      </c>
      <c r="ED9" s="116" t="s">
        <v>164</v>
      </c>
      <c r="EE9" s="116"/>
      <c r="EF9" s="8">
        <v>14</v>
      </c>
      <c r="EG9" s="1" t="s">
        <v>435</v>
      </c>
      <c r="EH9" s="116" t="s">
        <v>164</v>
      </c>
      <c r="EI9" s="116"/>
      <c r="EJ9" s="8">
        <v>14</v>
      </c>
      <c r="EK9" s="1" t="s">
        <v>597</v>
      </c>
      <c r="EL9" s="116" t="s">
        <v>164</v>
      </c>
      <c r="EN9" s="14">
        <v>10</v>
      </c>
      <c r="EO9" s="14" t="s">
        <v>179</v>
      </c>
      <c r="EP9" s="117" t="s">
        <v>164</v>
      </c>
      <c r="EQ9" s="14" t="s">
        <v>331</v>
      </c>
      <c r="ER9" s="117" t="s">
        <v>164</v>
      </c>
      <c r="ET9" s="14">
        <v>10</v>
      </c>
      <c r="EU9" s="14" t="s">
        <v>162</v>
      </c>
      <c r="EV9" s="117" t="s">
        <v>164</v>
      </c>
      <c r="EW9" s="14" t="s">
        <v>331</v>
      </c>
      <c r="EX9" s="117" t="s">
        <v>164</v>
      </c>
      <c r="EZ9" s="14">
        <v>10</v>
      </c>
      <c r="FA9" s="14" t="s">
        <v>332</v>
      </c>
      <c r="FB9" s="117" t="s">
        <v>164</v>
      </c>
      <c r="FC9" s="14"/>
      <c r="FD9" s="117" t="s">
        <v>164</v>
      </c>
      <c r="FF9" s="14">
        <v>10</v>
      </c>
      <c r="FG9" s="14" t="s">
        <v>66</v>
      </c>
      <c r="FH9" s="116" t="s">
        <v>164</v>
      </c>
      <c r="FI9" s="116"/>
      <c r="FJ9" s="116" t="s">
        <v>164</v>
      </c>
      <c r="FN9" s="14">
        <v>10</v>
      </c>
      <c r="FO9" s="14" t="s">
        <v>63</v>
      </c>
      <c r="FP9" s="116" t="s">
        <v>164</v>
      </c>
      <c r="FQ9" s="14"/>
      <c r="FR9" s="116" t="s">
        <v>164</v>
      </c>
      <c r="FT9" s="14">
        <v>10</v>
      </c>
      <c r="FU9" s="14" t="s">
        <v>333</v>
      </c>
      <c r="FV9" s="116" t="s">
        <v>164</v>
      </c>
      <c r="FW9" s="14"/>
      <c r="FX9" s="116" t="s">
        <v>164</v>
      </c>
      <c r="FZ9" s="8">
        <v>10</v>
      </c>
      <c r="GA9" s="14" t="s">
        <v>334</v>
      </c>
      <c r="GB9" s="117" t="s">
        <v>164</v>
      </c>
    </row>
    <row r="10" spans="1:184" x14ac:dyDescent="0.2">
      <c r="A10" s="113" t="s">
        <v>335</v>
      </c>
      <c r="D10" s="10" t="s">
        <v>336</v>
      </c>
      <c r="E10" s="1">
        <f>COUNTA(PIC18F47K42[PIC18F47K42])-4</f>
        <v>32</v>
      </c>
      <c r="G10" s="11" t="s">
        <v>107</v>
      </c>
      <c r="H10" s="5">
        <v>1</v>
      </c>
      <c r="J10" s="1">
        <v>11</v>
      </c>
      <c r="K10" s="1" t="s">
        <v>337</v>
      </c>
      <c r="M10" s="1">
        <v>11</v>
      </c>
      <c r="N10" s="1" t="s">
        <v>338</v>
      </c>
      <c r="O10" s="1" t="s">
        <v>30</v>
      </c>
      <c r="Q10" s="1">
        <v>11</v>
      </c>
      <c r="R10" s="13" t="s">
        <v>338</v>
      </c>
      <c r="T10" s="4">
        <v>11</v>
      </c>
      <c r="X10" s="4">
        <v>11</v>
      </c>
      <c r="AB10" s="4">
        <v>11</v>
      </c>
      <c r="AC10" s="1" t="s">
        <v>47</v>
      </c>
      <c r="AD10" s="1" t="s">
        <v>30</v>
      </c>
      <c r="AF10" s="4">
        <v>11</v>
      </c>
      <c r="AG10" s="1" t="s">
        <v>30</v>
      </c>
      <c r="AI10" s="1">
        <v>11</v>
      </c>
      <c r="AJ10" s="1" t="s">
        <v>47</v>
      </c>
      <c r="AL10" s="1">
        <v>11</v>
      </c>
      <c r="AM10" s="1" t="s">
        <v>30</v>
      </c>
      <c r="AN10" s="1" t="s">
        <v>30</v>
      </c>
      <c r="AP10" s="1">
        <v>11</v>
      </c>
      <c r="AQ10" s="1" t="s">
        <v>47</v>
      </c>
      <c r="AS10" s="1">
        <v>11</v>
      </c>
      <c r="AT10" s="1" t="s">
        <v>30</v>
      </c>
      <c r="AV10" s="1">
        <v>11</v>
      </c>
      <c r="AW10" s="1" t="s">
        <v>30</v>
      </c>
      <c r="AX10" s="1" t="s">
        <v>30</v>
      </c>
      <c r="AZ10" s="1">
        <v>15</v>
      </c>
      <c r="BA10" s="1" t="s">
        <v>40</v>
      </c>
      <c r="BB10" s="116" t="s">
        <v>164</v>
      </c>
      <c r="BD10" s="1">
        <v>15</v>
      </c>
      <c r="BE10" s="1" t="s">
        <v>40</v>
      </c>
      <c r="BF10" s="116" t="s">
        <v>164</v>
      </c>
      <c r="BH10" s="1">
        <v>15</v>
      </c>
      <c r="BI10" s="1" t="s">
        <v>40</v>
      </c>
      <c r="BJ10" s="116" t="s">
        <v>164</v>
      </c>
      <c r="BL10" s="4">
        <v>15</v>
      </c>
      <c r="BM10" s="1" t="s">
        <v>40</v>
      </c>
      <c r="BN10" s="116" t="s">
        <v>164</v>
      </c>
      <c r="BP10" s="4">
        <v>15</v>
      </c>
      <c r="BQ10" s="1" t="s">
        <v>40</v>
      </c>
      <c r="BR10" s="116" t="s">
        <v>164</v>
      </c>
      <c r="BT10" s="1">
        <v>15</v>
      </c>
      <c r="BU10" s="1" t="s">
        <v>40</v>
      </c>
      <c r="BV10" s="116" t="s">
        <v>164</v>
      </c>
      <c r="BX10" s="4">
        <v>15</v>
      </c>
      <c r="BY10" s="1" t="s">
        <v>40</v>
      </c>
      <c r="BZ10" s="116" t="s">
        <v>164</v>
      </c>
      <c r="CB10" s="4">
        <v>15</v>
      </c>
      <c r="CC10" s="1" t="s">
        <v>40</v>
      </c>
      <c r="CD10" s="116" t="s">
        <v>164</v>
      </c>
      <c r="CF10" s="4">
        <v>15</v>
      </c>
      <c r="CG10" s="1" t="s">
        <v>40</v>
      </c>
      <c r="CH10" s="116" t="s">
        <v>164</v>
      </c>
      <c r="CJ10" s="13">
        <v>15</v>
      </c>
      <c r="CK10" s="1" t="s">
        <v>40</v>
      </c>
      <c r="CL10" s="116" t="s">
        <v>164</v>
      </c>
      <c r="CN10" s="4">
        <v>15</v>
      </c>
      <c r="CO10" s="1" t="s">
        <v>40</v>
      </c>
      <c r="CP10" s="116" t="s">
        <v>164</v>
      </c>
      <c r="CR10" s="4">
        <v>15</v>
      </c>
      <c r="CS10" s="1" t="s">
        <v>40</v>
      </c>
      <c r="CT10" s="116" t="s">
        <v>164</v>
      </c>
      <c r="CV10" s="1">
        <v>15</v>
      </c>
      <c r="CW10" s="1" t="s">
        <v>40</v>
      </c>
      <c r="CX10" s="116" t="s">
        <v>164</v>
      </c>
      <c r="CZ10" s="1">
        <v>15</v>
      </c>
      <c r="DA10" s="1" t="s">
        <v>40</v>
      </c>
      <c r="DB10" s="116" t="s">
        <v>164</v>
      </c>
      <c r="DD10" s="1">
        <v>15</v>
      </c>
      <c r="DE10" s="1" t="s">
        <v>40</v>
      </c>
      <c r="DF10" s="116" t="s">
        <v>164</v>
      </c>
      <c r="DH10" s="13">
        <v>15</v>
      </c>
      <c r="DI10" s="95" t="s">
        <v>40</v>
      </c>
      <c r="DJ10" s="119" t="s">
        <v>164</v>
      </c>
      <c r="DL10" s="1">
        <v>15</v>
      </c>
      <c r="DM10" s="1" t="s">
        <v>40</v>
      </c>
      <c r="DN10" s="119" t="s">
        <v>164</v>
      </c>
      <c r="DP10" s="4">
        <v>15</v>
      </c>
      <c r="DQ10" s="1" t="s">
        <v>40</v>
      </c>
      <c r="DR10" s="119" t="s">
        <v>164</v>
      </c>
      <c r="DT10" s="4">
        <v>15</v>
      </c>
      <c r="DU10" s="1" t="s">
        <v>40</v>
      </c>
      <c r="DV10" s="117" t="s">
        <v>164</v>
      </c>
      <c r="DX10" s="1">
        <v>15</v>
      </c>
      <c r="DY10" s="1" t="s">
        <v>40</v>
      </c>
      <c r="DZ10" s="117" t="s">
        <v>164</v>
      </c>
      <c r="EB10" s="4">
        <v>15</v>
      </c>
      <c r="EC10" s="1" t="s">
        <v>40</v>
      </c>
      <c r="ED10" s="116" t="s">
        <v>164</v>
      </c>
      <c r="EE10" s="116"/>
      <c r="EF10" s="4">
        <v>15</v>
      </c>
      <c r="EG10" s="1" t="s">
        <v>40</v>
      </c>
      <c r="EH10" s="116" t="s">
        <v>164</v>
      </c>
      <c r="EI10" s="116"/>
      <c r="EJ10" s="4">
        <v>15</v>
      </c>
      <c r="EK10" s="1" t="s">
        <v>40</v>
      </c>
      <c r="EL10" s="116" t="s">
        <v>164</v>
      </c>
      <c r="EN10" s="13">
        <v>11</v>
      </c>
      <c r="EO10" s="13" t="s">
        <v>263</v>
      </c>
      <c r="EP10" s="119" t="s">
        <v>164</v>
      </c>
      <c r="EQ10" s="13" t="s">
        <v>263</v>
      </c>
      <c r="ER10" s="119" t="s">
        <v>164</v>
      </c>
      <c r="ET10" s="13">
        <v>11</v>
      </c>
      <c r="EU10" s="13" t="s">
        <v>339</v>
      </c>
      <c r="EV10" s="117" t="s">
        <v>164</v>
      </c>
      <c r="EW10" s="13" t="s">
        <v>339</v>
      </c>
      <c r="EX10" s="117" t="s">
        <v>164</v>
      </c>
      <c r="EZ10" s="13">
        <v>11</v>
      </c>
      <c r="FA10" s="13"/>
      <c r="FB10" s="117" t="s">
        <v>164</v>
      </c>
      <c r="FC10" s="13"/>
      <c r="FD10" s="117" t="s">
        <v>164</v>
      </c>
      <c r="FF10" s="13">
        <v>11</v>
      </c>
      <c r="FG10" s="13"/>
      <c r="FH10" s="116" t="s">
        <v>164</v>
      </c>
      <c r="FI10" s="116"/>
      <c r="FJ10" s="116" t="s">
        <v>164</v>
      </c>
      <c r="FN10" s="13">
        <v>11</v>
      </c>
      <c r="FO10" s="13"/>
      <c r="FP10" s="116" t="s">
        <v>164</v>
      </c>
      <c r="FQ10" s="13"/>
      <c r="FR10" s="116" t="s">
        <v>164</v>
      </c>
      <c r="FT10" s="13">
        <v>11</v>
      </c>
      <c r="FU10" s="13"/>
      <c r="FV10" s="116" t="s">
        <v>164</v>
      </c>
      <c r="FW10" s="13" t="s">
        <v>340</v>
      </c>
      <c r="FX10" s="116" t="s">
        <v>164</v>
      </c>
      <c r="FZ10" s="4">
        <v>11</v>
      </c>
      <c r="GA10" s="13" t="s">
        <v>341</v>
      </c>
      <c r="GB10" s="119" t="s">
        <v>164</v>
      </c>
    </row>
    <row r="11" spans="1:184" x14ac:dyDescent="0.2">
      <c r="A11" s="113" t="s">
        <v>342</v>
      </c>
      <c r="D11" s="9" t="s">
        <v>120</v>
      </c>
      <c r="E11" s="1">
        <f>COUNTA(PIC18F47Q10[PIC18F47Q10])-4</f>
        <v>32</v>
      </c>
      <c r="G11" s="11" t="s">
        <v>106</v>
      </c>
      <c r="H11" s="5">
        <v>1</v>
      </c>
      <c r="J11" s="1">
        <v>12</v>
      </c>
      <c r="K11" s="1" t="s">
        <v>343</v>
      </c>
      <c r="M11" s="1">
        <v>12</v>
      </c>
      <c r="N11" s="1" t="s">
        <v>344</v>
      </c>
      <c r="O11" s="1" t="s">
        <v>30</v>
      </c>
      <c r="Q11" s="1">
        <v>12</v>
      </c>
      <c r="R11" s="14" t="s">
        <v>344</v>
      </c>
      <c r="T11" s="8">
        <v>12</v>
      </c>
      <c r="X11" s="8">
        <v>12</v>
      </c>
      <c r="AB11" s="8">
        <v>12</v>
      </c>
      <c r="AC11" s="1" t="s">
        <v>49</v>
      </c>
      <c r="AD11" s="1" t="s">
        <v>30</v>
      </c>
      <c r="AF11" s="8">
        <v>12</v>
      </c>
      <c r="AG11" s="1" t="s">
        <v>30</v>
      </c>
      <c r="AI11" s="1">
        <v>12</v>
      </c>
      <c r="AJ11" s="1" t="s">
        <v>49</v>
      </c>
      <c r="AL11" s="1">
        <v>12</v>
      </c>
      <c r="AM11" s="1" t="s">
        <v>30</v>
      </c>
      <c r="AN11" s="1" t="s">
        <v>273</v>
      </c>
      <c r="AP11" s="1">
        <v>12</v>
      </c>
      <c r="AQ11" s="1" t="s">
        <v>49</v>
      </c>
      <c r="AS11" s="1">
        <v>12</v>
      </c>
      <c r="AT11" s="1" t="s">
        <v>30</v>
      </c>
      <c r="AV11" s="1">
        <v>12</v>
      </c>
      <c r="AW11" s="1" t="s">
        <v>30</v>
      </c>
      <c r="AX11" s="1" t="s">
        <v>30</v>
      </c>
      <c r="AZ11" s="1">
        <v>16</v>
      </c>
      <c r="BA11" s="1" t="s">
        <v>345</v>
      </c>
      <c r="BB11" s="116" t="s">
        <v>164</v>
      </c>
      <c r="BD11" s="1">
        <v>42</v>
      </c>
      <c r="BE11" s="1" t="s">
        <v>40</v>
      </c>
      <c r="BF11" s="116" t="s">
        <v>164</v>
      </c>
      <c r="BH11" s="1">
        <v>42</v>
      </c>
      <c r="BI11" s="1" t="s">
        <v>40</v>
      </c>
      <c r="BJ11" s="116" t="s">
        <v>164</v>
      </c>
      <c r="BL11" s="8">
        <v>42</v>
      </c>
      <c r="BM11" s="1" t="s">
        <v>40</v>
      </c>
      <c r="BN11" s="116" t="s">
        <v>164</v>
      </c>
      <c r="BP11" s="8">
        <v>42</v>
      </c>
      <c r="BQ11" s="1" t="s">
        <v>40</v>
      </c>
      <c r="BR11" s="116" t="s">
        <v>164</v>
      </c>
      <c r="BT11" s="1">
        <v>16</v>
      </c>
      <c r="BU11" s="1" t="s">
        <v>267</v>
      </c>
      <c r="BV11" s="116" t="s">
        <v>164</v>
      </c>
      <c r="BX11" s="8">
        <v>16</v>
      </c>
      <c r="BY11" s="1" t="s">
        <v>267</v>
      </c>
      <c r="BZ11" s="116" t="s">
        <v>164</v>
      </c>
      <c r="CB11" s="8">
        <v>16</v>
      </c>
      <c r="CC11" s="1" t="s">
        <v>267</v>
      </c>
      <c r="CD11" s="116" t="s">
        <v>164</v>
      </c>
      <c r="CF11" s="8">
        <v>16</v>
      </c>
      <c r="CG11" s="1" t="s">
        <v>346</v>
      </c>
      <c r="CH11" s="116" t="s">
        <v>164</v>
      </c>
      <c r="CJ11" s="14">
        <v>16</v>
      </c>
      <c r="CK11" s="1" t="s">
        <v>267</v>
      </c>
      <c r="CL11" s="116" t="s">
        <v>164</v>
      </c>
      <c r="CN11" s="8">
        <v>16</v>
      </c>
      <c r="CO11" s="1" t="s">
        <v>166</v>
      </c>
      <c r="CP11" s="116" t="s">
        <v>164</v>
      </c>
      <c r="CR11" s="8">
        <v>16</v>
      </c>
      <c r="CS11" s="1" t="s">
        <v>347</v>
      </c>
      <c r="CT11" s="116" t="s">
        <v>164</v>
      </c>
      <c r="CV11" s="1">
        <v>16</v>
      </c>
      <c r="CW11" s="1" t="s">
        <v>175</v>
      </c>
      <c r="CX11" s="116" t="s">
        <v>164</v>
      </c>
      <c r="CZ11" s="1">
        <v>16</v>
      </c>
      <c r="DA11" s="1" t="s">
        <v>349</v>
      </c>
      <c r="DB11" s="116" t="s">
        <v>164</v>
      </c>
      <c r="DD11" s="1">
        <v>16</v>
      </c>
      <c r="DE11" s="1" t="s">
        <v>350</v>
      </c>
      <c r="DF11" s="116" t="s">
        <v>164</v>
      </c>
      <c r="DH11" s="14">
        <v>42</v>
      </c>
      <c r="DI11" s="96" t="s">
        <v>40</v>
      </c>
      <c r="DJ11" s="117" t="s">
        <v>164</v>
      </c>
      <c r="DL11" s="1">
        <v>42</v>
      </c>
      <c r="DM11" s="1" t="s">
        <v>40</v>
      </c>
      <c r="DN11" s="117" t="s">
        <v>164</v>
      </c>
      <c r="DP11" s="8">
        <v>16</v>
      </c>
      <c r="DQ11" s="1" t="s">
        <v>170</v>
      </c>
      <c r="DR11" s="117" t="s">
        <v>164</v>
      </c>
      <c r="DT11" s="8">
        <v>16</v>
      </c>
      <c r="DU11" s="1" t="s">
        <v>199</v>
      </c>
      <c r="DV11" s="117" t="s">
        <v>164</v>
      </c>
      <c r="DX11" s="1">
        <v>42</v>
      </c>
      <c r="DY11" s="1" t="s">
        <v>40</v>
      </c>
      <c r="DZ11" s="117" t="s">
        <v>164</v>
      </c>
      <c r="EB11" s="8">
        <v>16</v>
      </c>
      <c r="EC11" s="1" t="s">
        <v>267</v>
      </c>
      <c r="ED11" s="116" t="s">
        <v>164</v>
      </c>
      <c r="EE11" s="116"/>
      <c r="EF11" s="8">
        <v>16</v>
      </c>
      <c r="EG11" s="1" t="s">
        <v>573</v>
      </c>
      <c r="EH11" s="116" t="s">
        <v>164</v>
      </c>
      <c r="EI11" s="116"/>
      <c r="EJ11" s="8">
        <v>16</v>
      </c>
      <c r="EK11" s="1" t="s">
        <v>598</v>
      </c>
      <c r="EL11" s="116" t="s">
        <v>164</v>
      </c>
      <c r="EN11" s="14">
        <v>12</v>
      </c>
      <c r="EO11" s="14" t="s">
        <v>160</v>
      </c>
      <c r="EP11" s="117" t="s">
        <v>164</v>
      </c>
      <c r="EQ11" s="14" t="s">
        <v>160</v>
      </c>
      <c r="ER11" s="117" t="s">
        <v>164</v>
      </c>
      <c r="ET11" s="14">
        <v>12</v>
      </c>
      <c r="EU11" s="14" t="s">
        <v>351</v>
      </c>
      <c r="EV11" s="117" t="s">
        <v>164</v>
      </c>
      <c r="EW11" s="14" t="s">
        <v>351</v>
      </c>
      <c r="EX11" s="117" t="s">
        <v>164</v>
      </c>
      <c r="EZ11" s="14">
        <v>12</v>
      </c>
      <c r="FA11" s="14"/>
      <c r="FB11" s="117" t="s">
        <v>164</v>
      </c>
      <c r="FC11" s="14"/>
      <c r="FD11" s="117" t="s">
        <v>164</v>
      </c>
      <c r="FF11" s="14">
        <v>12</v>
      </c>
      <c r="FG11" s="14"/>
      <c r="FH11" s="116" t="s">
        <v>164</v>
      </c>
      <c r="FI11" s="116"/>
      <c r="FJ11" s="116" t="s">
        <v>164</v>
      </c>
      <c r="FN11" s="14">
        <v>12</v>
      </c>
      <c r="FO11" s="14"/>
      <c r="FP11" s="116" t="s">
        <v>164</v>
      </c>
      <c r="FQ11" s="14"/>
      <c r="FR11" s="116" t="s">
        <v>164</v>
      </c>
      <c r="FT11" s="14">
        <v>12</v>
      </c>
      <c r="FU11" s="14"/>
      <c r="FV11" s="116" t="s">
        <v>164</v>
      </c>
      <c r="FW11" s="14" t="s">
        <v>352</v>
      </c>
      <c r="FX11" s="116" t="s">
        <v>164</v>
      </c>
      <c r="FZ11" s="8">
        <v>12</v>
      </c>
      <c r="GA11" s="14" t="s">
        <v>353</v>
      </c>
      <c r="GB11" s="117" t="s">
        <v>164</v>
      </c>
    </row>
    <row r="12" spans="1:184" x14ac:dyDescent="0.2">
      <c r="A12" s="113" t="s">
        <v>72</v>
      </c>
      <c r="D12" s="10" t="s">
        <v>354</v>
      </c>
      <c r="E12" s="1">
        <f>COUNTA(PIC18F57Q43[PIC18F57Q43])-4</f>
        <v>40</v>
      </c>
      <c r="G12" s="11" t="s">
        <v>97</v>
      </c>
      <c r="H12" s="6">
        <v>2</v>
      </c>
      <c r="J12" s="1">
        <v>13</v>
      </c>
      <c r="K12" s="1" t="s">
        <v>30</v>
      </c>
      <c r="M12" s="1">
        <v>13</v>
      </c>
      <c r="N12" s="1" t="s">
        <v>30</v>
      </c>
      <c r="O12" s="1" t="s">
        <v>30</v>
      </c>
      <c r="Q12" s="1">
        <v>13</v>
      </c>
      <c r="R12" s="1" t="s">
        <v>30</v>
      </c>
      <c r="T12" s="4">
        <v>13</v>
      </c>
      <c r="X12" s="4">
        <v>13</v>
      </c>
      <c r="AB12" s="4">
        <v>13</v>
      </c>
      <c r="AC12" s="1" t="s">
        <v>30</v>
      </c>
      <c r="AD12" s="1" t="s">
        <v>30</v>
      </c>
      <c r="AF12" s="4">
        <v>13</v>
      </c>
      <c r="AG12" s="1" t="s">
        <v>30</v>
      </c>
      <c r="AI12" s="1">
        <v>13</v>
      </c>
      <c r="AJ12" s="1" t="s">
        <v>30</v>
      </c>
      <c r="AL12" s="1">
        <v>13</v>
      </c>
      <c r="AM12" s="1" t="s">
        <v>30</v>
      </c>
      <c r="AN12" s="1" t="s">
        <v>30</v>
      </c>
      <c r="AP12" s="1">
        <v>13</v>
      </c>
      <c r="AQ12" s="1" t="s">
        <v>30</v>
      </c>
      <c r="AS12" s="1">
        <v>13</v>
      </c>
      <c r="AT12" s="1" t="s">
        <v>30</v>
      </c>
      <c r="AV12" s="1">
        <v>13</v>
      </c>
      <c r="AW12" s="1" t="s">
        <v>30</v>
      </c>
      <c r="AX12" s="1" t="s">
        <v>30</v>
      </c>
      <c r="AZ12" s="1">
        <v>17</v>
      </c>
      <c r="BA12" s="1" t="s">
        <v>204</v>
      </c>
      <c r="BB12" s="116" t="s">
        <v>164</v>
      </c>
      <c r="BD12" s="1">
        <v>43</v>
      </c>
      <c r="BE12" s="1" t="s">
        <v>167</v>
      </c>
      <c r="BF12" s="116" t="s">
        <v>164</v>
      </c>
      <c r="BH12" s="1">
        <v>43</v>
      </c>
      <c r="BI12" s="1" t="s">
        <v>165</v>
      </c>
      <c r="BJ12" s="116" t="s">
        <v>164</v>
      </c>
      <c r="BL12" s="4">
        <v>43</v>
      </c>
      <c r="BM12" s="1" t="s">
        <v>200</v>
      </c>
      <c r="BN12" s="116" t="s">
        <v>164</v>
      </c>
      <c r="BP12" s="4">
        <v>43</v>
      </c>
      <c r="BQ12" s="1" t="s">
        <v>200</v>
      </c>
      <c r="BR12" s="116" t="s">
        <v>164</v>
      </c>
      <c r="BT12" s="1">
        <v>17</v>
      </c>
      <c r="BU12" s="1" t="s">
        <v>272</v>
      </c>
      <c r="BV12" s="116" t="s">
        <v>164</v>
      </c>
      <c r="BX12" s="4">
        <v>17</v>
      </c>
      <c r="BY12" s="1" t="s">
        <v>272</v>
      </c>
      <c r="BZ12" s="116" t="s">
        <v>164</v>
      </c>
      <c r="CB12" s="4">
        <v>17</v>
      </c>
      <c r="CC12" s="1" t="s">
        <v>272</v>
      </c>
      <c r="CD12" s="116" t="s">
        <v>164</v>
      </c>
      <c r="CF12" s="4">
        <v>17</v>
      </c>
      <c r="CG12" s="1" t="s">
        <v>330</v>
      </c>
      <c r="CH12" s="116" t="s">
        <v>164</v>
      </c>
      <c r="CJ12" s="13">
        <v>17</v>
      </c>
      <c r="CK12" s="1" t="s">
        <v>272</v>
      </c>
      <c r="CL12" s="116" t="s">
        <v>164</v>
      </c>
      <c r="CN12" s="4">
        <v>17</v>
      </c>
      <c r="CO12" s="1" t="s">
        <v>199</v>
      </c>
      <c r="CP12" s="116" t="s">
        <v>164</v>
      </c>
      <c r="CR12" s="4">
        <v>17</v>
      </c>
      <c r="CS12" s="1" t="s">
        <v>355</v>
      </c>
      <c r="CT12" s="116" t="s">
        <v>164</v>
      </c>
      <c r="CV12" s="1">
        <v>17</v>
      </c>
      <c r="CW12" s="1" t="s">
        <v>207</v>
      </c>
      <c r="CX12" s="116" t="s">
        <v>164</v>
      </c>
      <c r="CZ12" s="1">
        <v>17</v>
      </c>
      <c r="DA12" s="1" t="s">
        <v>357</v>
      </c>
      <c r="DB12" s="116" t="s">
        <v>164</v>
      </c>
      <c r="DD12" s="1">
        <v>17</v>
      </c>
      <c r="DE12" s="1" t="s">
        <v>358</v>
      </c>
      <c r="DF12" s="116" t="s">
        <v>164</v>
      </c>
      <c r="DH12" s="13">
        <v>43</v>
      </c>
      <c r="DI12" s="95" t="s">
        <v>359</v>
      </c>
      <c r="DJ12" s="119" t="s">
        <v>164</v>
      </c>
      <c r="DL12" s="1">
        <v>43</v>
      </c>
      <c r="DM12" s="1" t="s">
        <v>359</v>
      </c>
      <c r="DN12" s="119" t="s">
        <v>164</v>
      </c>
      <c r="DP12" s="4">
        <v>17</v>
      </c>
      <c r="DQ12" s="1" t="s">
        <v>201</v>
      </c>
      <c r="DR12" s="119" t="s">
        <v>164</v>
      </c>
      <c r="DT12" s="4">
        <v>17</v>
      </c>
      <c r="DU12" s="1" t="s">
        <v>166</v>
      </c>
      <c r="DV12" s="117" t="s">
        <v>164</v>
      </c>
      <c r="DX12" s="1">
        <v>43</v>
      </c>
      <c r="DY12" s="1" t="s">
        <v>311</v>
      </c>
      <c r="DZ12" s="117" t="s">
        <v>164</v>
      </c>
      <c r="EB12" s="4">
        <v>17</v>
      </c>
      <c r="EC12" s="1" t="s">
        <v>246</v>
      </c>
      <c r="ED12" s="116" t="s">
        <v>164</v>
      </c>
      <c r="EE12" s="116"/>
      <c r="EF12" s="4">
        <v>17</v>
      </c>
      <c r="EG12" s="1" t="s">
        <v>574</v>
      </c>
      <c r="EH12" s="116" t="s">
        <v>164</v>
      </c>
      <c r="EI12" s="116"/>
      <c r="EJ12" s="4">
        <v>17</v>
      </c>
      <c r="EK12" s="1" t="s">
        <v>599</v>
      </c>
      <c r="EL12" s="116" t="s">
        <v>164</v>
      </c>
      <c r="EN12" s="13">
        <v>13</v>
      </c>
      <c r="EO12" s="13" t="s">
        <v>183</v>
      </c>
      <c r="EP12" s="119" t="s">
        <v>164</v>
      </c>
      <c r="EQ12" s="13" t="s">
        <v>293</v>
      </c>
      <c r="ER12" s="119" t="s">
        <v>164</v>
      </c>
      <c r="ET12" s="13">
        <v>13</v>
      </c>
      <c r="EU12" s="13" t="s">
        <v>183</v>
      </c>
      <c r="EV12" s="117" t="s">
        <v>164</v>
      </c>
      <c r="EW12" s="13" t="s">
        <v>305</v>
      </c>
      <c r="EX12" s="117" t="s">
        <v>164</v>
      </c>
      <c r="EZ12" s="13">
        <v>13</v>
      </c>
      <c r="FA12" s="13" t="s">
        <v>360</v>
      </c>
      <c r="FB12" s="117" t="s">
        <v>164</v>
      </c>
      <c r="FC12" s="13" t="s">
        <v>360</v>
      </c>
      <c r="FD12" s="117" t="s">
        <v>164</v>
      </c>
      <c r="FF12" s="13">
        <v>13</v>
      </c>
      <c r="FG12" s="13" t="s">
        <v>55</v>
      </c>
      <c r="FH12" s="116" t="s">
        <v>164</v>
      </c>
      <c r="FI12" s="116"/>
      <c r="FJ12" s="116" t="s">
        <v>164</v>
      </c>
      <c r="FN12" s="13">
        <v>13</v>
      </c>
      <c r="FO12" s="13"/>
      <c r="FP12" s="116" t="s">
        <v>164</v>
      </c>
      <c r="FQ12" s="13"/>
      <c r="FR12" s="116" t="s">
        <v>164</v>
      </c>
      <c r="FT12" s="13">
        <v>13</v>
      </c>
      <c r="FU12" s="13"/>
      <c r="FV12" s="116" t="s">
        <v>164</v>
      </c>
      <c r="FW12" s="13"/>
      <c r="FX12" s="116" t="s">
        <v>164</v>
      </c>
      <c r="FZ12" s="4">
        <v>13</v>
      </c>
      <c r="GA12" s="13" t="s">
        <v>361</v>
      </c>
      <c r="GB12" s="119" t="s">
        <v>164</v>
      </c>
    </row>
    <row r="13" spans="1:184" x14ac:dyDescent="0.2">
      <c r="A13" s="113" t="s">
        <v>362</v>
      </c>
      <c r="D13" s="9" t="s">
        <v>123</v>
      </c>
      <c r="E13" s="1">
        <f>COUNTA(PIC18F57Q84[[PIC18F57Q84 ]])-4</f>
        <v>40</v>
      </c>
      <c r="G13" s="11" t="s">
        <v>99</v>
      </c>
      <c r="H13" s="5">
        <v>1</v>
      </c>
      <c r="J13" s="1">
        <v>14</v>
      </c>
      <c r="K13" s="1" t="s">
        <v>30</v>
      </c>
      <c r="M13" s="1">
        <v>14</v>
      </c>
      <c r="N13" s="1" t="s">
        <v>30</v>
      </c>
      <c r="O13" s="1" t="s">
        <v>30</v>
      </c>
      <c r="Q13" s="1">
        <v>14</v>
      </c>
      <c r="R13" s="1" t="s">
        <v>30</v>
      </c>
      <c r="T13" s="8">
        <v>14</v>
      </c>
      <c r="X13" s="8">
        <v>14</v>
      </c>
      <c r="AB13" s="8">
        <v>14</v>
      </c>
      <c r="AC13" s="1" t="s">
        <v>30</v>
      </c>
      <c r="AD13" s="1" t="s">
        <v>30</v>
      </c>
      <c r="AF13" s="8">
        <v>14</v>
      </c>
      <c r="AG13" s="1" t="s">
        <v>30</v>
      </c>
      <c r="AI13" s="1">
        <v>14</v>
      </c>
      <c r="AJ13" s="1" t="s">
        <v>30</v>
      </c>
      <c r="AL13" s="1">
        <v>14</v>
      </c>
      <c r="AM13" s="1" t="s">
        <v>30</v>
      </c>
      <c r="AN13" s="1" t="s">
        <v>30</v>
      </c>
      <c r="AP13" s="1">
        <v>14</v>
      </c>
      <c r="AQ13" s="1" t="s">
        <v>30</v>
      </c>
      <c r="AS13" s="1">
        <v>14</v>
      </c>
      <c r="AT13" s="1" t="s">
        <v>30</v>
      </c>
      <c r="AV13" s="1">
        <v>14</v>
      </c>
      <c r="AW13" s="1" t="s">
        <v>30</v>
      </c>
      <c r="AX13" s="1" t="s">
        <v>30</v>
      </c>
      <c r="AZ13" s="1">
        <v>40</v>
      </c>
      <c r="BA13" s="1" t="s">
        <v>363</v>
      </c>
      <c r="BB13" s="116" t="s">
        <v>164</v>
      </c>
      <c r="BD13" s="1">
        <v>44</v>
      </c>
      <c r="BE13" s="1" t="s">
        <v>199</v>
      </c>
      <c r="BF13" s="116" t="s">
        <v>164</v>
      </c>
      <c r="BH13" s="1">
        <v>44</v>
      </c>
      <c r="BI13" s="1" t="s">
        <v>197</v>
      </c>
      <c r="BJ13" s="116" t="s">
        <v>164</v>
      </c>
      <c r="BL13" s="8">
        <v>44</v>
      </c>
      <c r="BM13" s="1" t="s">
        <v>359</v>
      </c>
      <c r="BN13" s="116" t="s">
        <v>164</v>
      </c>
      <c r="BP13" s="8">
        <v>44</v>
      </c>
      <c r="BQ13" s="1" t="s">
        <v>359</v>
      </c>
      <c r="BR13" s="116" t="s">
        <v>164</v>
      </c>
      <c r="BT13" s="1">
        <v>18</v>
      </c>
      <c r="BU13" s="1" t="s">
        <v>166</v>
      </c>
      <c r="BV13" s="116" t="s">
        <v>164</v>
      </c>
      <c r="BX13" s="8">
        <v>18</v>
      </c>
      <c r="BY13" s="1" t="s">
        <v>166</v>
      </c>
      <c r="BZ13" s="116" t="s">
        <v>164</v>
      </c>
      <c r="CB13" s="8">
        <v>18</v>
      </c>
      <c r="CC13" s="1" t="s">
        <v>166</v>
      </c>
      <c r="CD13" s="116" t="s">
        <v>164</v>
      </c>
      <c r="CF13" s="8">
        <v>18</v>
      </c>
      <c r="CG13" s="1" t="s">
        <v>364</v>
      </c>
      <c r="CH13" s="116" t="s">
        <v>164</v>
      </c>
      <c r="CJ13" s="14">
        <v>18</v>
      </c>
      <c r="CK13" s="1" t="s">
        <v>364</v>
      </c>
      <c r="CL13" s="116" t="s">
        <v>164</v>
      </c>
      <c r="CN13" s="8">
        <v>18</v>
      </c>
      <c r="CO13" s="1" t="s">
        <v>168</v>
      </c>
      <c r="CP13" s="116" t="s">
        <v>164</v>
      </c>
      <c r="CR13" s="8">
        <v>18</v>
      </c>
      <c r="CS13" s="1" t="s">
        <v>365</v>
      </c>
      <c r="CT13" s="116" t="s">
        <v>164</v>
      </c>
      <c r="CV13" s="1">
        <v>18</v>
      </c>
      <c r="CW13" s="1" t="s">
        <v>171</v>
      </c>
      <c r="CX13" s="116" t="s">
        <v>164</v>
      </c>
      <c r="CZ13" s="1">
        <v>18</v>
      </c>
      <c r="DA13" s="1" t="s">
        <v>367</v>
      </c>
      <c r="DB13" s="116" t="s">
        <v>164</v>
      </c>
      <c r="DD13" s="1">
        <v>18</v>
      </c>
      <c r="DE13" s="1" t="s">
        <v>368</v>
      </c>
      <c r="DF13" s="116" t="s">
        <v>164</v>
      </c>
      <c r="DH13" s="14">
        <v>44</v>
      </c>
      <c r="DI13" s="96" t="s">
        <v>200</v>
      </c>
      <c r="DJ13" s="117" t="s">
        <v>164</v>
      </c>
      <c r="DL13" s="1">
        <v>44</v>
      </c>
      <c r="DM13" s="1" t="s">
        <v>167</v>
      </c>
      <c r="DN13" s="117" t="s">
        <v>164</v>
      </c>
      <c r="DP13" s="8">
        <v>18</v>
      </c>
      <c r="DQ13" s="1" t="s">
        <v>369</v>
      </c>
      <c r="DR13" s="117" t="s">
        <v>164</v>
      </c>
      <c r="DT13" s="8">
        <v>18</v>
      </c>
      <c r="DU13" s="1" t="s">
        <v>200</v>
      </c>
      <c r="DV13" s="117" t="s">
        <v>164</v>
      </c>
      <c r="DX13" s="1">
        <v>44</v>
      </c>
      <c r="DY13" s="1" t="s">
        <v>330</v>
      </c>
      <c r="DZ13" s="117" t="s">
        <v>164</v>
      </c>
      <c r="EB13" s="8">
        <v>18</v>
      </c>
      <c r="EC13" s="1" t="s">
        <v>226</v>
      </c>
      <c r="ED13" s="116" t="s">
        <v>164</v>
      </c>
      <c r="EE13" s="116"/>
      <c r="EF13" s="8">
        <v>18</v>
      </c>
      <c r="EG13" s="1" t="s">
        <v>459</v>
      </c>
      <c r="EH13" s="116" t="s">
        <v>164</v>
      </c>
      <c r="EI13" s="116"/>
      <c r="EJ13" s="8">
        <v>18</v>
      </c>
      <c r="EK13" s="1" t="s">
        <v>600</v>
      </c>
      <c r="EL13" s="116" t="s">
        <v>164</v>
      </c>
      <c r="EN13" s="14">
        <v>14</v>
      </c>
      <c r="EO13" s="14" t="s">
        <v>215</v>
      </c>
      <c r="EP13" s="117" t="s">
        <v>164</v>
      </c>
      <c r="EQ13" s="14" t="s">
        <v>370</v>
      </c>
      <c r="ER13" s="117" t="s">
        <v>164</v>
      </c>
      <c r="ET13" s="14">
        <v>14</v>
      </c>
      <c r="EU13" s="14"/>
      <c r="EV13" s="117" t="s">
        <v>164</v>
      </c>
      <c r="EW13" s="14" t="s">
        <v>285</v>
      </c>
      <c r="EX13" s="117" t="s">
        <v>164</v>
      </c>
      <c r="EZ13" s="14">
        <v>14</v>
      </c>
      <c r="FA13" s="14" t="s">
        <v>371</v>
      </c>
      <c r="FB13" s="117" t="s">
        <v>164</v>
      </c>
      <c r="FC13" s="14" t="s">
        <v>371</v>
      </c>
      <c r="FD13" s="117" t="s">
        <v>164</v>
      </c>
      <c r="FF13" s="14">
        <v>14</v>
      </c>
      <c r="FG13" s="14" t="s">
        <v>59</v>
      </c>
      <c r="FH13" s="116" t="s">
        <v>164</v>
      </c>
      <c r="FI13" s="116"/>
      <c r="FJ13" s="116" t="s">
        <v>164</v>
      </c>
      <c r="FN13" s="14">
        <v>14</v>
      </c>
      <c r="FO13" s="14"/>
      <c r="FP13" s="116" t="s">
        <v>164</v>
      </c>
      <c r="FQ13" s="14"/>
      <c r="FR13" s="116" t="s">
        <v>164</v>
      </c>
      <c r="FT13" s="14">
        <v>14</v>
      </c>
      <c r="FU13" s="14"/>
      <c r="FV13" s="116" t="s">
        <v>164</v>
      </c>
      <c r="FW13" s="14"/>
      <c r="FX13" s="116" t="s">
        <v>164</v>
      </c>
      <c r="FZ13" s="8">
        <v>14</v>
      </c>
      <c r="GA13" s="14" t="s">
        <v>372</v>
      </c>
      <c r="GB13" s="117" t="s">
        <v>164</v>
      </c>
    </row>
    <row r="14" spans="1:184" x14ac:dyDescent="0.2">
      <c r="A14" s="113" t="s">
        <v>373</v>
      </c>
      <c r="D14" s="9" t="s">
        <v>126</v>
      </c>
      <c r="E14" s="1">
        <v>42</v>
      </c>
      <c r="J14" s="1">
        <v>15</v>
      </c>
      <c r="K14" s="1" t="s">
        <v>374</v>
      </c>
      <c r="M14" s="1">
        <v>15</v>
      </c>
      <c r="N14" s="1" t="s">
        <v>30</v>
      </c>
      <c r="O14" s="1" t="s">
        <v>30</v>
      </c>
      <c r="Q14" s="1">
        <v>15</v>
      </c>
      <c r="R14" s="1" t="s">
        <v>30</v>
      </c>
      <c r="T14" s="4">
        <v>15</v>
      </c>
      <c r="U14" s="1" t="s">
        <v>259</v>
      </c>
      <c r="V14" s="1" t="s">
        <v>375</v>
      </c>
      <c r="X14" s="4">
        <v>15</v>
      </c>
      <c r="Y14" s="1" t="s">
        <v>156</v>
      </c>
      <c r="Z14" s="1" t="s">
        <v>375</v>
      </c>
      <c r="AB14" s="4">
        <v>15</v>
      </c>
      <c r="AC14" s="1" t="s">
        <v>30</v>
      </c>
      <c r="AD14" s="1" t="s">
        <v>30</v>
      </c>
      <c r="AF14" s="4">
        <v>15</v>
      </c>
      <c r="AG14" s="1" t="s">
        <v>323</v>
      </c>
      <c r="AI14" s="1">
        <v>15</v>
      </c>
      <c r="AJ14" s="1" t="s">
        <v>159</v>
      </c>
      <c r="AL14" s="1">
        <v>15</v>
      </c>
      <c r="AM14" s="1" t="s">
        <v>209</v>
      </c>
      <c r="AN14" s="1" t="s">
        <v>250</v>
      </c>
      <c r="AP14" s="1">
        <v>15</v>
      </c>
      <c r="AQ14" s="1" t="s">
        <v>30</v>
      </c>
      <c r="AS14" s="1">
        <v>15</v>
      </c>
      <c r="AT14" s="1" t="s">
        <v>376</v>
      </c>
      <c r="AV14" s="1">
        <v>15</v>
      </c>
      <c r="AW14" s="1" t="s">
        <v>377</v>
      </c>
      <c r="AX14" s="1" t="s">
        <v>30</v>
      </c>
      <c r="AZ14" s="1">
        <v>41</v>
      </c>
      <c r="BA14" s="1" t="s">
        <v>378</v>
      </c>
      <c r="BB14" s="116" t="s">
        <v>164</v>
      </c>
      <c r="BD14" s="1">
        <v>45</v>
      </c>
      <c r="BE14" s="1" t="s">
        <v>168</v>
      </c>
      <c r="BF14" s="116" t="s">
        <v>164</v>
      </c>
      <c r="BH14" s="1">
        <v>45</v>
      </c>
      <c r="BI14" s="1" t="s">
        <v>168</v>
      </c>
      <c r="BJ14" s="116" t="s">
        <v>164</v>
      </c>
      <c r="BL14" s="4">
        <v>45</v>
      </c>
      <c r="BM14" s="1" t="s">
        <v>168</v>
      </c>
      <c r="BN14" s="116" t="s">
        <v>164</v>
      </c>
      <c r="BP14" s="4">
        <v>45</v>
      </c>
      <c r="BQ14" s="1" t="s">
        <v>168</v>
      </c>
      <c r="BR14" s="116" t="s">
        <v>164</v>
      </c>
      <c r="BT14" s="1">
        <v>19</v>
      </c>
      <c r="BU14" s="1" t="s">
        <v>202</v>
      </c>
      <c r="BV14" s="116" t="s">
        <v>164</v>
      </c>
      <c r="BX14" s="4">
        <v>19</v>
      </c>
      <c r="BY14" s="1" t="s">
        <v>202</v>
      </c>
      <c r="BZ14" s="116" t="s">
        <v>164</v>
      </c>
      <c r="CB14" s="4">
        <v>19</v>
      </c>
      <c r="CC14" s="1" t="s">
        <v>202</v>
      </c>
      <c r="CD14" s="116" t="s">
        <v>164</v>
      </c>
      <c r="CF14" s="4">
        <v>19</v>
      </c>
      <c r="CG14" s="1" t="s">
        <v>202</v>
      </c>
      <c r="CH14" s="116" t="s">
        <v>164</v>
      </c>
      <c r="CJ14" s="13">
        <v>19</v>
      </c>
      <c r="CK14" s="1" t="s">
        <v>202</v>
      </c>
      <c r="CL14" s="116" t="s">
        <v>164</v>
      </c>
      <c r="CN14" s="4">
        <v>19</v>
      </c>
      <c r="CO14" s="1" t="s">
        <v>379</v>
      </c>
      <c r="CP14" s="116" t="s">
        <v>164</v>
      </c>
      <c r="CR14" s="4">
        <v>19</v>
      </c>
      <c r="CS14" s="1" t="s">
        <v>380</v>
      </c>
      <c r="CT14" s="116" t="s">
        <v>164</v>
      </c>
      <c r="CV14" s="1">
        <v>19</v>
      </c>
      <c r="CW14" s="1" t="s">
        <v>202</v>
      </c>
      <c r="CX14" s="116" t="s">
        <v>164</v>
      </c>
      <c r="CZ14" s="1">
        <v>19</v>
      </c>
      <c r="DA14" s="1" t="s">
        <v>382</v>
      </c>
      <c r="DB14" s="116" t="s">
        <v>164</v>
      </c>
      <c r="DD14" s="1">
        <v>19</v>
      </c>
      <c r="DE14" s="1" t="s">
        <v>383</v>
      </c>
      <c r="DF14" s="116" t="s">
        <v>164</v>
      </c>
      <c r="DH14" s="13">
        <v>45</v>
      </c>
      <c r="DI14" s="95" t="s">
        <v>168</v>
      </c>
      <c r="DJ14" s="119" t="s">
        <v>164</v>
      </c>
      <c r="DL14" s="1">
        <v>45</v>
      </c>
      <c r="DM14" s="1" t="s">
        <v>30</v>
      </c>
      <c r="DN14" s="119" t="s">
        <v>164</v>
      </c>
      <c r="DP14" s="4">
        <v>19</v>
      </c>
      <c r="DQ14" s="1" t="s">
        <v>384</v>
      </c>
      <c r="DR14" s="117" t="s">
        <v>164</v>
      </c>
      <c r="DT14" s="4">
        <v>19</v>
      </c>
      <c r="DU14" s="1" t="s">
        <v>175</v>
      </c>
      <c r="DV14" s="117" t="s">
        <v>164</v>
      </c>
      <c r="DX14" s="1">
        <v>45</v>
      </c>
      <c r="DY14" s="1" t="s">
        <v>200</v>
      </c>
      <c r="DZ14" s="117" t="s">
        <v>164</v>
      </c>
      <c r="EB14" s="4">
        <v>19</v>
      </c>
      <c r="EC14" s="1" t="s">
        <v>272</v>
      </c>
      <c r="ED14" s="116" t="s">
        <v>164</v>
      </c>
      <c r="EE14" s="116"/>
      <c r="EF14" s="4">
        <v>19</v>
      </c>
      <c r="EG14" s="1" t="s">
        <v>575</v>
      </c>
      <c r="EH14" s="116" t="s">
        <v>164</v>
      </c>
      <c r="EI14" s="116"/>
      <c r="EJ14" s="4">
        <v>19</v>
      </c>
      <c r="EK14" s="1" t="s">
        <v>601</v>
      </c>
      <c r="EL14" s="116" t="s">
        <v>164</v>
      </c>
      <c r="EN14" s="13">
        <v>15</v>
      </c>
      <c r="EO14" s="13" t="s">
        <v>223</v>
      </c>
      <c r="EP14" s="119" t="s">
        <v>164</v>
      </c>
      <c r="EQ14" s="13" t="s">
        <v>262</v>
      </c>
      <c r="ER14" s="119" t="s">
        <v>164</v>
      </c>
      <c r="ET14" s="13">
        <v>15</v>
      </c>
      <c r="EU14" s="13"/>
      <c r="EV14" s="117" t="s">
        <v>164</v>
      </c>
      <c r="EW14" s="13" t="s">
        <v>262</v>
      </c>
      <c r="EX14" s="117" t="s">
        <v>164</v>
      </c>
      <c r="EZ14" s="13">
        <v>15</v>
      </c>
      <c r="FA14" s="13" t="s">
        <v>385</v>
      </c>
      <c r="FB14" s="117" t="s">
        <v>164</v>
      </c>
      <c r="FC14" s="13" t="s">
        <v>195</v>
      </c>
      <c r="FD14" s="117" t="s">
        <v>164</v>
      </c>
      <c r="FF14" s="13">
        <v>15</v>
      </c>
      <c r="FG14" s="13"/>
      <c r="FH14" s="116" t="s">
        <v>164</v>
      </c>
      <c r="FI14" s="116"/>
      <c r="FJ14" s="116" t="s">
        <v>164</v>
      </c>
      <c r="FN14" s="13">
        <v>15</v>
      </c>
      <c r="FO14" s="13"/>
      <c r="FP14" s="116" t="s">
        <v>164</v>
      </c>
      <c r="FQ14" s="13" t="s">
        <v>41</v>
      </c>
      <c r="FR14" s="116" t="s">
        <v>164</v>
      </c>
      <c r="FT14" s="13">
        <v>15</v>
      </c>
      <c r="FU14" s="13"/>
      <c r="FV14" s="116" t="s">
        <v>164</v>
      </c>
      <c r="FW14" s="13" t="s">
        <v>195</v>
      </c>
      <c r="FX14" s="116" t="s">
        <v>164</v>
      </c>
      <c r="FZ14" s="4">
        <v>15</v>
      </c>
      <c r="GA14" s="13"/>
      <c r="GB14" s="119" t="s">
        <v>164</v>
      </c>
    </row>
    <row r="15" spans="1:184" x14ac:dyDescent="0.2">
      <c r="A15" s="113" t="s">
        <v>386</v>
      </c>
      <c r="D15" s="9" t="s">
        <v>387</v>
      </c>
      <c r="E15" s="1">
        <f>COUNTA(SAMD21_Cnano[SAMD21_cnano])-4</f>
        <v>32</v>
      </c>
      <c r="J15" s="1">
        <v>16</v>
      </c>
      <c r="K15" s="1" t="s">
        <v>388</v>
      </c>
      <c r="M15" s="1">
        <v>16</v>
      </c>
      <c r="N15" s="1" t="s">
        <v>30</v>
      </c>
      <c r="O15" s="1" t="s">
        <v>30</v>
      </c>
      <c r="Q15" s="1">
        <v>16</v>
      </c>
      <c r="R15" s="1" t="s">
        <v>30</v>
      </c>
      <c r="T15" s="8">
        <v>16</v>
      </c>
      <c r="U15" s="1" t="s">
        <v>389</v>
      </c>
      <c r="X15" s="8">
        <v>16</v>
      </c>
      <c r="Y15" s="1" t="s">
        <v>191</v>
      </c>
      <c r="AB15" s="8">
        <v>16</v>
      </c>
      <c r="AC15" s="1" t="s">
        <v>30</v>
      </c>
      <c r="AD15" s="1" t="s">
        <v>30</v>
      </c>
      <c r="AF15" s="8">
        <v>16</v>
      </c>
      <c r="AG15" s="1" t="s">
        <v>390</v>
      </c>
      <c r="AI15" s="1">
        <v>16</v>
      </c>
      <c r="AJ15" s="1" t="s">
        <v>194</v>
      </c>
      <c r="AL15" s="1">
        <v>16</v>
      </c>
      <c r="AM15" s="1" t="s">
        <v>161</v>
      </c>
      <c r="AN15" s="1" t="s">
        <v>30</v>
      </c>
      <c r="AP15" s="1">
        <v>16</v>
      </c>
      <c r="AQ15" s="1" t="s">
        <v>30</v>
      </c>
      <c r="AS15" s="1">
        <v>16</v>
      </c>
      <c r="AT15" s="1" t="s">
        <v>30</v>
      </c>
      <c r="AV15" s="1">
        <v>16</v>
      </c>
      <c r="AW15" s="1" t="s">
        <v>391</v>
      </c>
      <c r="AX15" s="1" t="s">
        <v>30</v>
      </c>
      <c r="AZ15" s="1">
        <v>42</v>
      </c>
      <c r="BA15" s="1" t="s">
        <v>40</v>
      </c>
      <c r="BB15" s="116" t="s">
        <v>164</v>
      </c>
      <c r="BD15" s="1">
        <v>46</v>
      </c>
      <c r="BE15" s="1" t="s">
        <v>200</v>
      </c>
      <c r="BF15" s="116" t="s">
        <v>164</v>
      </c>
      <c r="BH15" s="1">
        <v>46</v>
      </c>
      <c r="BI15" s="1" t="s">
        <v>200</v>
      </c>
      <c r="BJ15" s="116" t="s">
        <v>164</v>
      </c>
      <c r="BL15" s="8">
        <v>46</v>
      </c>
      <c r="BM15" s="1" t="s">
        <v>197</v>
      </c>
      <c r="BN15" s="116" t="s">
        <v>164</v>
      </c>
      <c r="BP15" s="8">
        <v>46</v>
      </c>
      <c r="BQ15" s="1" t="s">
        <v>197</v>
      </c>
      <c r="BR15" s="116" t="s">
        <v>164</v>
      </c>
      <c r="BT15" s="1">
        <v>20</v>
      </c>
      <c r="BU15" s="1" t="s">
        <v>170</v>
      </c>
      <c r="BV15" s="116" t="s">
        <v>164</v>
      </c>
      <c r="BX15" s="8">
        <v>20</v>
      </c>
      <c r="BY15" s="1" t="s">
        <v>170</v>
      </c>
      <c r="BZ15" s="116" t="s">
        <v>164</v>
      </c>
      <c r="CB15" s="8">
        <v>20</v>
      </c>
      <c r="CC15" s="1" t="s">
        <v>170</v>
      </c>
      <c r="CD15" s="116" t="s">
        <v>164</v>
      </c>
      <c r="CF15" s="8">
        <v>20</v>
      </c>
      <c r="CG15" s="1" t="s">
        <v>170</v>
      </c>
      <c r="CH15" s="116" t="s">
        <v>164</v>
      </c>
      <c r="CJ15" s="14">
        <v>20</v>
      </c>
      <c r="CK15" s="1" t="s">
        <v>168</v>
      </c>
      <c r="CL15" s="116" t="s">
        <v>164</v>
      </c>
      <c r="CN15" s="8">
        <v>20</v>
      </c>
      <c r="CO15" s="1" t="s">
        <v>392</v>
      </c>
      <c r="CP15" s="116" t="s">
        <v>164</v>
      </c>
      <c r="CR15" s="8">
        <v>20</v>
      </c>
      <c r="CS15" s="1" t="s">
        <v>393</v>
      </c>
      <c r="CT15" s="116" t="s">
        <v>164</v>
      </c>
      <c r="CV15" s="1">
        <v>20</v>
      </c>
      <c r="CW15" s="1" t="s">
        <v>556</v>
      </c>
      <c r="CX15" s="116" t="s">
        <v>164</v>
      </c>
      <c r="CZ15" s="1">
        <v>20</v>
      </c>
      <c r="DA15" s="1" t="s">
        <v>394</v>
      </c>
      <c r="DB15" s="116" t="s">
        <v>164</v>
      </c>
      <c r="DD15" s="1">
        <v>20</v>
      </c>
      <c r="DE15" s="1" t="s">
        <v>395</v>
      </c>
      <c r="DF15" s="116" t="s">
        <v>164</v>
      </c>
      <c r="DH15" s="14">
        <v>46</v>
      </c>
      <c r="DI15" s="96" t="s">
        <v>197</v>
      </c>
      <c r="DJ15" s="117" t="s">
        <v>164</v>
      </c>
      <c r="DL15" s="1">
        <v>46</v>
      </c>
      <c r="DM15" s="1" t="s">
        <v>202</v>
      </c>
      <c r="DN15" s="117" t="s">
        <v>164</v>
      </c>
      <c r="DP15" s="8">
        <v>20</v>
      </c>
      <c r="DQ15" s="1" t="s">
        <v>326</v>
      </c>
      <c r="DR15" s="117" t="s">
        <v>164</v>
      </c>
      <c r="DT15" s="8">
        <v>20</v>
      </c>
      <c r="DU15" s="1" t="s">
        <v>170</v>
      </c>
      <c r="DV15" s="117" t="s">
        <v>164</v>
      </c>
      <c r="DX15" s="1">
        <v>46</v>
      </c>
      <c r="DY15" s="1" t="s">
        <v>168</v>
      </c>
      <c r="DZ15" s="117" t="s">
        <v>164</v>
      </c>
      <c r="EB15" s="8">
        <v>20</v>
      </c>
      <c r="EC15" s="1" t="s">
        <v>166</v>
      </c>
      <c r="ED15" s="116" t="s">
        <v>164</v>
      </c>
      <c r="EE15" s="116"/>
      <c r="EF15" s="8">
        <v>20</v>
      </c>
      <c r="EG15" s="1" t="s">
        <v>576</v>
      </c>
      <c r="EH15" s="116" t="s">
        <v>164</v>
      </c>
      <c r="EI15" s="116"/>
      <c r="EJ15" s="8">
        <v>20</v>
      </c>
      <c r="EK15" s="1" t="s">
        <v>602</v>
      </c>
      <c r="EL15" s="116" t="s">
        <v>164</v>
      </c>
      <c r="EN15" s="14">
        <v>16</v>
      </c>
      <c r="EO15" s="14" t="s">
        <v>242</v>
      </c>
      <c r="EP15" s="117" t="s">
        <v>164</v>
      </c>
      <c r="EQ15" s="14" t="s">
        <v>285</v>
      </c>
      <c r="ER15" s="117" t="s">
        <v>164</v>
      </c>
      <c r="ET15" s="14">
        <v>16</v>
      </c>
      <c r="EU15" s="14" t="s">
        <v>242</v>
      </c>
      <c r="EV15" s="117" t="s">
        <v>164</v>
      </c>
      <c r="EW15" s="14"/>
      <c r="EX15" s="117" t="s">
        <v>164</v>
      </c>
      <c r="EZ15" s="14">
        <v>16</v>
      </c>
      <c r="FA15" s="14" t="s">
        <v>396</v>
      </c>
      <c r="FB15" s="117" t="s">
        <v>164</v>
      </c>
      <c r="FC15" s="14" t="s">
        <v>177</v>
      </c>
      <c r="FD15" s="117" t="s">
        <v>164</v>
      </c>
      <c r="FF15" s="14">
        <v>16</v>
      </c>
      <c r="FG15" s="14"/>
      <c r="FH15" s="116" t="s">
        <v>164</v>
      </c>
      <c r="FI15" s="116"/>
      <c r="FJ15" s="116" t="s">
        <v>164</v>
      </c>
      <c r="FN15" s="14">
        <v>16</v>
      </c>
      <c r="FO15" s="14"/>
      <c r="FP15" s="116" t="s">
        <v>164</v>
      </c>
      <c r="FQ15" s="116"/>
      <c r="FR15" s="116" t="s">
        <v>164</v>
      </c>
      <c r="FT15" s="14">
        <v>16</v>
      </c>
      <c r="FU15" s="14" t="s">
        <v>397</v>
      </c>
      <c r="FV15" s="116" t="s">
        <v>164</v>
      </c>
      <c r="FW15" s="14" t="s">
        <v>177</v>
      </c>
      <c r="FX15" s="116" t="s">
        <v>164</v>
      </c>
      <c r="FZ15" s="8">
        <v>16</v>
      </c>
      <c r="GA15" s="14" t="s">
        <v>242</v>
      </c>
      <c r="GB15" s="117" t="s">
        <v>164</v>
      </c>
    </row>
    <row r="16" spans="1:184" x14ac:dyDescent="0.2">
      <c r="A16" s="113" t="s">
        <v>398</v>
      </c>
      <c r="D16" s="9" t="s">
        <v>399</v>
      </c>
      <c r="E16" s="1">
        <f>COUNTA(SAME51_Cnano[SAME51_cnano])-4</f>
        <v>40</v>
      </c>
      <c r="J16" s="1">
        <v>17</v>
      </c>
      <c r="K16" s="1" t="s">
        <v>400</v>
      </c>
      <c r="M16" s="1">
        <v>17</v>
      </c>
      <c r="N16" s="1" t="s">
        <v>30</v>
      </c>
      <c r="O16" s="1" t="s">
        <v>30</v>
      </c>
      <c r="Q16" s="1">
        <v>17</v>
      </c>
      <c r="R16" s="1" t="s">
        <v>30</v>
      </c>
      <c r="T16" s="4">
        <v>17</v>
      </c>
      <c r="U16" s="1" t="s">
        <v>282</v>
      </c>
      <c r="X16" s="4">
        <v>17</v>
      </c>
      <c r="Y16" s="1" t="s">
        <v>221</v>
      </c>
      <c r="AB16" s="4">
        <v>17</v>
      </c>
      <c r="AC16" s="1" t="s">
        <v>30</v>
      </c>
      <c r="AD16" s="1" t="s">
        <v>30</v>
      </c>
      <c r="AF16" s="4">
        <v>17</v>
      </c>
      <c r="AG16" s="1" t="s">
        <v>30</v>
      </c>
      <c r="AI16" s="1">
        <v>17</v>
      </c>
      <c r="AJ16" s="1" t="s">
        <v>162</v>
      </c>
      <c r="AL16" s="1">
        <v>17</v>
      </c>
      <c r="AM16" s="1" t="s">
        <v>195</v>
      </c>
      <c r="AN16" s="1" t="s">
        <v>30</v>
      </c>
      <c r="AP16" s="1">
        <v>17</v>
      </c>
      <c r="AQ16" s="1" t="s">
        <v>30</v>
      </c>
      <c r="AS16" s="1">
        <v>17</v>
      </c>
      <c r="AT16" s="1" t="s">
        <v>30</v>
      </c>
      <c r="AV16" s="1">
        <v>17</v>
      </c>
      <c r="AW16" s="1" t="s">
        <v>401</v>
      </c>
      <c r="AX16" s="1" t="s">
        <v>30</v>
      </c>
      <c r="AZ16" s="1">
        <v>43</v>
      </c>
      <c r="BA16" s="1" t="s">
        <v>402</v>
      </c>
      <c r="BB16" s="116" t="s">
        <v>164</v>
      </c>
      <c r="BD16" s="1">
        <v>47</v>
      </c>
      <c r="BE16" s="1" t="s">
        <v>359</v>
      </c>
      <c r="BF16" s="116" t="s">
        <v>164</v>
      </c>
      <c r="BH16" s="1">
        <v>47</v>
      </c>
      <c r="BI16" s="1" t="s">
        <v>403</v>
      </c>
      <c r="BJ16" s="116" t="s">
        <v>164</v>
      </c>
      <c r="BL16" s="4">
        <v>47</v>
      </c>
      <c r="BM16" s="1" t="s">
        <v>404</v>
      </c>
      <c r="BN16" s="116" t="s">
        <v>164</v>
      </c>
      <c r="BP16" s="4">
        <v>47</v>
      </c>
      <c r="BQ16" s="1" t="s">
        <v>404</v>
      </c>
      <c r="BR16" s="116" t="s">
        <v>164</v>
      </c>
      <c r="BT16" s="1">
        <v>21</v>
      </c>
      <c r="BU16" s="1" t="s">
        <v>201</v>
      </c>
      <c r="BV16" s="116" t="s">
        <v>164</v>
      </c>
      <c r="BX16" s="4">
        <v>21</v>
      </c>
      <c r="BY16" s="1" t="s">
        <v>201</v>
      </c>
      <c r="BZ16" s="116" t="s">
        <v>164</v>
      </c>
      <c r="CB16" s="4">
        <v>21</v>
      </c>
      <c r="CC16" s="1" t="s">
        <v>201</v>
      </c>
      <c r="CD16" s="116" t="s">
        <v>164</v>
      </c>
      <c r="CF16" s="4">
        <v>21</v>
      </c>
      <c r="CG16" s="1" t="s">
        <v>201</v>
      </c>
      <c r="CH16" s="116" t="s">
        <v>164</v>
      </c>
      <c r="CJ16" s="13">
        <v>21</v>
      </c>
      <c r="CK16" s="1" t="s">
        <v>200</v>
      </c>
      <c r="CL16" s="116" t="s">
        <v>164</v>
      </c>
      <c r="CN16" s="4">
        <v>21</v>
      </c>
      <c r="CO16" s="1" t="s">
        <v>364</v>
      </c>
      <c r="CP16" s="116" t="s">
        <v>164</v>
      </c>
      <c r="CR16" s="4">
        <v>21</v>
      </c>
      <c r="CS16" s="1" t="s">
        <v>405</v>
      </c>
      <c r="CT16" s="116" t="s">
        <v>164</v>
      </c>
      <c r="CV16" s="1">
        <v>21</v>
      </c>
      <c r="CW16" s="1" t="s">
        <v>557</v>
      </c>
      <c r="CX16" s="116" t="s">
        <v>164</v>
      </c>
      <c r="CZ16" s="1">
        <v>21</v>
      </c>
      <c r="DA16" s="1" t="s">
        <v>406</v>
      </c>
      <c r="DB16" s="116" t="s">
        <v>164</v>
      </c>
      <c r="DD16" s="1">
        <v>21</v>
      </c>
      <c r="DE16" s="1" t="s">
        <v>407</v>
      </c>
      <c r="DF16" s="116" t="s">
        <v>164</v>
      </c>
      <c r="DH16" s="13">
        <v>47</v>
      </c>
      <c r="DI16" s="95" t="s">
        <v>403</v>
      </c>
      <c r="DJ16" s="119" t="s">
        <v>164</v>
      </c>
      <c r="DL16" s="1">
        <v>47</v>
      </c>
      <c r="DM16" s="1" t="s">
        <v>198</v>
      </c>
      <c r="DN16" s="119" t="s">
        <v>164</v>
      </c>
      <c r="DP16" s="4">
        <v>21</v>
      </c>
      <c r="DQ16" s="1" t="s">
        <v>408</v>
      </c>
      <c r="DR16" s="117" t="s">
        <v>164</v>
      </c>
      <c r="DT16" s="4">
        <v>21</v>
      </c>
      <c r="DU16" s="1" t="s">
        <v>201</v>
      </c>
      <c r="DV16" s="117" t="s">
        <v>164</v>
      </c>
      <c r="DX16" s="1">
        <v>47</v>
      </c>
      <c r="DY16" s="1" t="s">
        <v>197</v>
      </c>
      <c r="DZ16" s="117" t="s">
        <v>164</v>
      </c>
      <c r="EB16" s="4">
        <v>21</v>
      </c>
      <c r="EC16" s="1" t="s">
        <v>379</v>
      </c>
      <c r="ED16" s="116" t="s">
        <v>164</v>
      </c>
      <c r="EE16" s="116"/>
      <c r="EF16" s="4">
        <v>21</v>
      </c>
      <c r="EG16" s="1" t="s">
        <v>577</v>
      </c>
      <c r="EH16" s="116" t="s">
        <v>164</v>
      </c>
      <c r="EI16" s="116"/>
      <c r="EJ16" s="4">
        <v>21</v>
      </c>
      <c r="EK16" s="1" t="s">
        <v>603</v>
      </c>
      <c r="EL16" s="116" t="s">
        <v>164</v>
      </c>
      <c r="EN16" s="13">
        <v>17</v>
      </c>
      <c r="EO16" s="13" t="s">
        <v>194</v>
      </c>
      <c r="EP16" s="119" t="s">
        <v>164</v>
      </c>
      <c r="EQ16" s="13" t="s">
        <v>243</v>
      </c>
      <c r="ER16" s="119" t="s">
        <v>164</v>
      </c>
      <c r="ET16" s="13">
        <v>17</v>
      </c>
      <c r="EU16" s="13"/>
      <c r="EV16" s="117" t="s">
        <v>164</v>
      </c>
      <c r="EW16" s="13"/>
      <c r="EX16" s="117" t="s">
        <v>164</v>
      </c>
      <c r="EZ16" s="13">
        <v>17</v>
      </c>
      <c r="FA16" s="13" t="s">
        <v>409</v>
      </c>
      <c r="FB16" s="117" t="s">
        <v>164</v>
      </c>
      <c r="FC16" s="13" t="s">
        <v>161</v>
      </c>
      <c r="FD16" s="117" t="s">
        <v>164</v>
      </c>
      <c r="FF16" s="13">
        <v>17</v>
      </c>
      <c r="FG16" s="13"/>
      <c r="FH16" s="116" t="s">
        <v>164</v>
      </c>
      <c r="FI16" s="116"/>
      <c r="FJ16" s="116" t="s">
        <v>164</v>
      </c>
      <c r="FN16" s="13">
        <v>17</v>
      </c>
      <c r="FO16" s="13"/>
      <c r="FP16" s="116" t="s">
        <v>164</v>
      </c>
      <c r="FQ16" s="116"/>
      <c r="FR16" s="116" t="s">
        <v>164</v>
      </c>
      <c r="FT16" s="13">
        <v>17</v>
      </c>
      <c r="FU16" s="13"/>
      <c r="FV16" s="116" t="s">
        <v>164</v>
      </c>
      <c r="FW16" s="13" t="s">
        <v>161</v>
      </c>
      <c r="FX16" s="116" t="s">
        <v>164</v>
      </c>
      <c r="FZ16" s="4">
        <v>17</v>
      </c>
      <c r="GA16" s="13"/>
      <c r="GB16" s="119" t="s">
        <v>164</v>
      </c>
    </row>
    <row r="17" spans="1:184" x14ac:dyDescent="0.2">
      <c r="A17" s="113" t="s">
        <v>410</v>
      </c>
      <c r="D17" s="9" t="s">
        <v>129</v>
      </c>
      <c r="J17" s="1">
        <v>18</v>
      </c>
      <c r="K17" s="1" t="s">
        <v>411</v>
      </c>
      <c r="M17" s="1">
        <v>18</v>
      </c>
      <c r="N17" s="1" t="s">
        <v>30</v>
      </c>
      <c r="O17" s="1" t="s">
        <v>30</v>
      </c>
      <c r="Q17" s="1">
        <v>18</v>
      </c>
      <c r="R17" s="1" t="s">
        <v>30</v>
      </c>
      <c r="T17" s="8">
        <v>18</v>
      </c>
      <c r="U17" s="1" t="s">
        <v>412</v>
      </c>
      <c r="X17" s="8">
        <v>18</v>
      </c>
      <c r="Y17" s="1" t="s">
        <v>239</v>
      </c>
      <c r="AB17" s="8">
        <v>18</v>
      </c>
      <c r="AC17" s="1" t="s">
        <v>30</v>
      </c>
      <c r="AD17" s="1" t="s">
        <v>30</v>
      </c>
      <c r="AF17" s="8">
        <v>18</v>
      </c>
      <c r="AG17" s="1" t="s">
        <v>30</v>
      </c>
      <c r="AI17" s="1">
        <v>18</v>
      </c>
      <c r="AJ17" s="1" t="s">
        <v>413</v>
      </c>
      <c r="AL17" s="1">
        <v>18</v>
      </c>
      <c r="AM17" s="1" t="s">
        <v>312</v>
      </c>
      <c r="AN17" s="1" t="s">
        <v>30</v>
      </c>
      <c r="AP17" s="1">
        <v>18</v>
      </c>
      <c r="AQ17" s="1" t="s">
        <v>30</v>
      </c>
      <c r="AS17" s="1">
        <v>18</v>
      </c>
      <c r="AT17" s="1" t="s">
        <v>30</v>
      </c>
      <c r="AV17" s="1">
        <v>18</v>
      </c>
      <c r="AW17" s="1" t="s">
        <v>414</v>
      </c>
      <c r="AX17" s="1" t="s">
        <v>30</v>
      </c>
      <c r="AZ17" s="1">
        <v>44</v>
      </c>
      <c r="BA17" s="1" t="s">
        <v>415</v>
      </c>
      <c r="BB17" s="116" t="s">
        <v>164</v>
      </c>
      <c r="BD17" s="1">
        <v>48</v>
      </c>
      <c r="BE17" s="1" t="s">
        <v>403</v>
      </c>
      <c r="BF17" s="116" t="s">
        <v>164</v>
      </c>
      <c r="BH17" s="1">
        <v>48</v>
      </c>
      <c r="BI17" s="1" t="s">
        <v>359</v>
      </c>
      <c r="BJ17" s="116" t="s">
        <v>164</v>
      </c>
      <c r="BL17" s="8">
        <v>48</v>
      </c>
      <c r="BM17" s="1" t="s">
        <v>165</v>
      </c>
      <c r="BN17" s="116" t="s">
        <v>164</v>
      </c>
      <c r="BP17" s="8">
        <v>48</v>
      </c>
      <c r="BQ17" s="1" t="s">
        <v>165</v>
      </c>
      <c r="BR17" s="116" t="s">
        <v>164</v>
      </c>
      <c r="BT17" s="1">
        <v>22</v>
      </c>
      <c r="BU17" s="1" t="s">
        <v>369</v>
      </c>
      <c r="BV17" s="116" t="s">
        <v>164</v>
      </c>
      <c r="BX17" s="8">
        <v>22</v>
      </c>
      <c r="BY17" s="1" t="s">
        <v>369</v>
      </c>
      <c r="BZ17" s="116" t="s">
        <v>164</v>
      </c>
      <c r="CB17" s="8">
        <v>22</v>
      </c>
      <c r="CC17" s="1" t="s">
        <v>369</v>
      </c>
      <c r="CD17" s="116" t="s">
        <v>164</v>
      </c>
      <c r="CF17" s="8">
        <v>22</v>
      </c>
      <c r="CG17" s="1" t="s">
        <v>369</v>
      </c>
      <c r="CH17" s="116" t="s">
        <v>164</v>
      </c>
      <c r="CJ17" s="14">
        <v>22</v>
      </c>
      <c r="CK17" s="1" t="s">
        <v>369</v>
      </c>
      <c r="CL17" s="116" t="s">
        <v>164</v>
      </c>
      <c r="CN17" s="8">
        <v>22</v>
      </c>
      <c r="CO17" s="1" t="s">
        <v>165</v>
      </c>
      <c r="CP17" s="116" t="s">
        <v>164</v>
      </c>
      <c r="CR17" s="8">
        <v>22</v>
      </c>
      <c r="CS17" s="1" t="s">
        <v>416</v>
      </c>
      <c r="CT17" s="116" t="s">
        <v>164</v>
      </c>
      <c r="CV17" s="1">
        <v>22</v>
      </c>
      <c r="CW17" s="1" t="s">
        <v>558</v>
      </c>
      <c r="CX17" s="116" t="s">
        <v>164</v>
      </c>
      <c r="CZ17" s="1">
        <v>22</v>
      </c>
      <c r="DA17" s="1" t="s">
        <v>417</v>
      </c>
      <c r="DB17" s="116" t="s">
        <v>164</v>
      </c>
      <c r="DD17" s="1">
        <v>22</v>
      </c>
      <c r="DE17" s="1" t="s">
        <v>418</v>
      </c>
      <c r="DF17" s="116" t="s">
        <v>164</v>
      </c>
      <c r="DH17" s="14">
        <v>48</v>
      </c>
      <c r="DI17" s="96" t="s">
        <v>165</v>
      </c>
      <c r="DJ17" s="117" t="s">
        <v>164</v>
      </c>
      <c r="DL17" s="1">
        <v>48</v>
      </c>
      <c r="DM17" s="1" t="s">
        <v>199</v>
      </c>
      <c r="DN17" s="117" t="s">
        <v>164</v>
      </c>
      <c r="DP17" s="8">
        <v>22</v>
      </c>
      <c r="DQ17" s="1" t="s">
        <v>419</v>
      </c>
      <c r="DR17" s="117" t="s">
        <v>164</v>
      </c>
      <c r="DT17" s="8">
        <v>22</v>
      </c>
      <c r="DU17" s="1" t="s">
        <v>369</v>
      </c>
      <c r="DV17" s="117" t="s">
        <v>164</v>
      </c>
      <c r="DX17" s="1">
        <v>48</v>
      </c>
      <c r="DY17" s="1" t="s">
        <v>165</v>
      </c>
      <c r="DZ17" s="117" t="s">
        <v>164</v>
      </c>
      <c r="EB17" s="8">
        <v>22</v>
      </c>
      <c r="EC17" s="1" t="s">
        <v>392</v>
      </c>
      <c r="ED17" s="116" t="s">
        <v>164</v>
      </c>
      <c r="EE17" s="116"/>
      <c r="EF17" s="8">
        <v>22</v>
      </c>
      <c r="EG17" s="1" t="s">
        <v>30</v>
      </c>
      <c r="EH17" s="116" t="s">
        <v>164</v>
      </c>
      <c r="EI17" s="116"/>
      <c r="EJ17" s="8">
        <v>22</v>
      </c>
      <c r="EK17" s="1" t="s">
        <v>604</v>
      </c>
      <c r="EL17" s="116" t="s">
        <v>164</v>
      </c>
      <c r="EN17" s="6">
        <v>18</v>
      </c>
      <c r="EO17" s="6" t="s">
        <v>284</v>
      </c>
      <c r="EP17" s="117" t="s">
        <v>164</v>
      </c>
      <c r="EQ17" s="6" t="s">
        <v>305</v>
      </c>
      <c r="ER17" s="121" t="s">
        <v>164</v>
      </c>
      <c r="ET17" s="6">
        <v>18</v>
      </c>
      <c r="EU17" s="6"/>
      <c r="EV17" s="121" t="s">
        <v>164</v>
      </c>
      <c r="EW17" s="6"/>
      <c r="EX17" s="121" t="s">
        <v>164</v>
      </c>
      <c r="EZ17" s="6">
        <v>18</v>
      </c>
      <c r="FA17" s="6" t="s">
        <v>420</v>
      </c>
      <c r="FB17" s="121" t="s">
        <v>164</v>
      </c>
      <c r="FC17" s="6" t="s">
        <v>209</v>
      </c>
      <c r="FD17" s="121" t="s">
        <v>164</v>
      </c>
      <c r="FF17" s="6">
        <v>18</v>
      </c>
      <c r="FG17" s="6"/>
      <c r="FH17" s="116" t="s">
        <v>164</v>
      </c>
      <c r="FI17" s="116"/>
      <c r="FJ17" s="116" t="s">
        <v>164</v>
      </c>
      <c r="FN17" s="6">
        <v>18</v>
      </c>
      <c r="FO17" s="6"/>
      <c r="FP17" s="116" t="s">
        <v>164</v>
      </c>
      <c r="FQ17" s="116"/>
      <c r="FR17" s="116" t="s">
        <v>164</v>
      </c>
      <c r="FT17" s="6">
        <v>18</v>
      </c>
      <c r="FU17" s="6" t="s">
        <v>421</v>
      </c>
      <c r="FV17" s="116" t="s">
        <v>164</v>
      </c>
      <c r="FW17" s="6" t="s">
        <v>209</v>
      </c>
      <c r="FX17" s="116" t="s">
        <v>164</v>
      </c>
      <c r="FZ17" s="8">
        <v>18</v>
      </c>
      <c r="GA17" s="14" t="s">
        <v>284</v>
      </c>
      <c r="GB17" s="117" t="s">
        <v>164</v>
      </c>
    </row>
    <row r="18" spans="1:184" x14ac:dyDescent="0.2">
      <c r="A18" s="113" t="s">
        <v>422</v>
      </c>
      <c r="D18" s="9" t="s">
        <v>130</v>
      </c>
      <c r="AZ18" s="1">
        <v>45</v>
      </c>
      <c r="BA18" s="1" t="s">
        <v>423</v>
      </c>
      <c r="BB18" s="116" t="s">
        <v>164</v>
      </c>
      <c r="BD18" s="1">
        <v>49</v>
      </c>
      <c r="BE18" s="1" t="s">
        <v>311</v>
      </c>
      <c r="BF18" s="116" t="s">
        <v>164</v>
      </c>
      <c r="BH18" s="1">
        <v>49</v>
      </c>
      <c r="BI18" s="1" t="s">
        <v>330</v>
      </c>
      <c r="BJ18" s="116" t="s">
        <v>164</v>
      </c>
      <c r="BL18" s="4">
        <v>49</v>
      </c>
      <c r="BM18" s="1" t="s">
        <v>330</v>
      </c>
      <c r="BN18" s="116" t="s">
        <v>164</v>
      </c>
      <c r="BP18" s="4">
        <v>49</v>
      </c>
      <c r="BQ18" s="1" t="s">
        <v>330</v>
      </c>
      <c r="BR18" s="116" t="s">
        <v>164</v>
      </c>
      <c r="BT18" s="1">
        <v>23</v>
      </c>
      <c r="BU18" s="1" t="s">
        <v>384</v>
      </c>
      <c r="BV18" s="116" t="s">
        <v>164</v>
      </c>
      <c r="BX18" s="4">
        <v>23</v>
      </c>
      <c r="BY18" s="1" t="s">
        <v>384</v>
      </c>
      <c r="BZ18" s="116" t="s">
        <v>164</v>
      </c>
      <c r="CB18" s="4">
        <v>23</v>
      </c>
      <c r="CC18" s="1" t="s">
        <v>384</v>
      </c>
      <c r="CD18" s="116" t="s">
        <v>164</v>
      </c>
      <c r="CF18" s="4">
        <v>23</v>
      </c>
      <c r="CG18" s="1" t="s">
        <v>384</v>
      </c>
      <c r="CH18" s="116" t="s">
        <v>164</v>
      </c>
      <c r="CJ18" s="13">
        <v>23</v>
      </c>
      <c r="CK18" s="1" t="s">
        <v>384</v>
      </c>
      <c r="CL18" s="116" t="s">
        <v>164</v>
      </c>
      <c r="CN18" s="4">
        <v>23</v>
      </c>
      <c r="CO18" s="1" t="s">
        <v>197</v>
      </c>
      <c r="CP18" s="116" t="s">
        <v>164</v>
      </c>
      <c r="CR18" s="4">
        <v>23</v>
      </c>
      <c r="CS18" s="1" t="s">
        <v>424</v>
      </c>
      <c r="CT18" s="116" t="s">
        <v>164</v>
      </c>
      <c r="CV18" s="1">
        <v>23</v>
      </c>
      <c r="CW18" s="1" t="s">
        <v>559</v>
      </c>
      <c r="CX18" s="116" t="s">
        <v>164</v>
      </c>
      <c r="CZ18" s="1">
        <v>23</v>
      </c>
      <c r="DA18" s="1" t="s">
        <v>425</v>
      </c>
      <c r="DB18" s="116" t="s">
        <v>164</v>
      </c>
      <c r="DD18" s="1">
        <v>23</v>
      </c>
      <c r="DE18" s="1" t="s">
        <v>426</v>
      </c>
      <c r="DF18" s="116" t="s">
        <v>164</v>
      </c>
      <c r="DH18" s="13">
        <v>49</v>
      </c>
      <c r="DI18" s="95" t="s">
        <v>330</v>
      </c>
      <c r="DJ18" s="119" t="s">
        <v>164</v>
      </c>
      <c r="DL18" s="1">
        <v>49</v>
      </c>
      <c r="DM18" s="1" t="s">
        <v>403</v>
      </c>
      <c r="DN18" s="119" t="s">
        <v>164</v>
      </c>
      <c r="DP18" s="4">
        <v>23</v>
      </c>
      <c r="DQ18" s="1" t="s">
        <v>427</v>
      </c>
      <c r="DR18" s="119" t="s">
        <v>164</v>
      </c>
      <c r="DT18" s="4">
        <v>23</v>
      </c>
      <c r="DU18" s="1" t="s">
        <v>384</v>
      </c>
      <c r="DV18" s="117" t="s">
        <v>164</v>
      </c>
      <c r="DX18" s="1">
        <v>49</v>
      </c>
      <c r="DY18" s="1" t="s">
        <v>403</v>
      </c>
      <c r="DZ18" s="117" t="s">
        <v>164</v>
      </c>
      <c r="EB18" s="4">
        <v>23</v>
      </c>
      <c r="EC18" s="1" t="s">
        <v>364</v>
      </c>
      <c r="ED18" s="116" t="s">
        <v>164</v>
      </c>
      <c r="EE18" s="116"/>
      <c r="EF18" s="4">
        <v>23</v>
      </c>
      <c r="EG18" s="1" t="s">
        <v>30</v>
      </c>
      <c r="EH18" s="116" t="s">
        <v>164</v>
      </c>
      <c r="EI18" s="116"/>
      <c r="EJ18" s="4">
        <v>23</v>
      </c>
      <c r="EK18" s="1" t="s">
        <v>30</v>
      </c>
      <c r="EL18" s="116" t="s">
        <v>164</v>
      </c>
    </row>
    <row r="19" spans="1:184" x14ac:dyDescent="0.2">
      <c r="A19" s="113" t="s">
        <v>428</v>
      </c>
      <c r="D19" s="9" t="s">
        <v>131</v>
      </c>
      <c r="AZ19" s="1">
        <v>46</v>
      </c>
      <c r="BA19" s="1" t="s">
        <v>429</v>
      </c>
      <c r="BB19" s="116" t="s">
        <v>164</v>
      </c>
      <c r="BD19" s="1">
        <v>50</v>
      </c>
      <c r="BE19" s="1" t="s">
        <v>330</v>
      </c>
      <c r="BF19" s="116" t="s">
        <v>164</v>
      </c>
      <c r="BH19" s="1">
        <v>50</v>
      </c>
      <c r="BI19" s="1" t="s">
        <v>311</v>
      </c>
      <c r="BJ19" s="116" t="s">
        <v>164</v>
      </c>
      <c r="BL19" s="8">
        <v>50</v>
      </c>
      <c r="BM19" s="1" t="s">
        <v>311</v>
      </c>
      <c r="BN19" s="116" t="s">
        <v>164</v>
      </c>
      <c r="BP19" s="8">
        <v>50</v>
      </c>
      <c r="BQ19" s="1" t="s">
        <v>311</v>
      </c>
      <c r="BR19" s="116" t="s">
        <v>164</v>
      </c>
      <c r="BT19" s="1">
        <v>24</v>
      </c>
      <c r="BU19" s="1" t="s">
        <v>40</v>
      </c>
      <c r="BV19" s="116" t="s">
        <v>164</v>
      </c>
      <c r="BX19" s="8">
        <v>24</v>
      </c>
      <c r="BY19" s="1" t="s">
        <v>40</v>
      </c>
      <c r="BZ19" s="116" t="s">
        <v>164</v>
      </c>
      <c r="CB19" s="8">
        <v>24</v>
      </c>
      <c r="CC19" s="1" t="s">
        <v>40</v>
      </c>
      <c r="CD19" s="116" t="s">
        <v>164</v>
      </c>
      <c r="CF19" s="8">
        <v>24</v>
      </c>
      <c r="CG19" s="1" t="s">
        <v>40</v>
      </c>
      <c r="CH19" s="116" t="s">
        <v>164</v>
      </c>
      <c r="CJ19" s="14">
        <v>24</v>
      </c>
      <c r="CK19" s="1" t="s">
        <v>40</v>
      </c>
      <c r="CL19" s="116" t="s">
        <v>164</v>
      </c>
      <c r="CN19" s="8">
        <v>24</v>
      </c>
      <c r="CO19" s="1" t="s">
        <v>40</v>
      </c>
      <c r="CP19" s="116" t="s">
        <v>164</v>
      </c>
      <c r="CR19" s="8">
        <v>24</v>
      </c>
      <c r="CS19" s="1" t="s">
        <v>40</v>
      </c>
      <c r="CT19" s="116" t="s">
        <v>164</v>
      </c>
      <c r="CV19" s="1">
        <v>24</v>
      </c>
      <c r="CW19" s="1" t="s">
        <v>40</v>
      </c>
      <c r="CX19" s="116" t="s">
        <v>164</v>
      </c>
      <c r="CZ19" s="1">
        <v>24</v>
      </c>
      <c r="DA19" s="1" t="s">
        <v>40</v>
      </c>
      <c r="DB19" s="116" t="s">
        <v>164</v>
      </c>
      <c r="DD19" s="1">
        <v>24</v>
      </c>
      <c r="DE19" s="1" t="s">
        <v>40</v>
      </c>
      <c r="DF19" s="116" t="s">
        <v>164</v>
      </c>
      <c r="DH19" s="6">
        <v>50</v>
      </c>
      <c r="DI19" s="120" t="s">
        <v>311</v>
      </c>
      <c r="DJ19" s="121" t="s">
        <v>164</v>
      </c>
      <c r="DL19" s="1">
        <v>50</v>
      </c>
      <c r="DM19" s="1" t="s">
        <v>404</v>
      </c>
      <c r="DN19" s="117" t="s">
        <v>164</v>
      </c>
      <c r="DP19" s="8">
        <v>24</v>
      </c>
      <c r="DQ19" s="1" t="s">
        <v>40</v>
      </c>
      <c r="DR19" s="117" t="s">
        <v>164</v>
      </c>
      <c r="DT19" s="8">
        <v>24</v>
      </c>
      <c r="DU19" s="1" t="s">
        <v>40</v>
      </c>
      <c r="DV19" s="117" t="s">
        <v>164</v>
      </c>
      <c r="DX19" s="1">
        <v>50</v>
      </c>
      <c r="DY19" s="1" t="s">
        <v>359</v>
      </c>
      <c r="DZ19" s="117" t="s">
        <v>164</v>
      </c>
      <c r="EB19" s="8">
        <v>24</v>
      </c>
      <c r="EC19" s="1" t="s">
        <v>40</v>
      </c>
      <c r="ED19" s="116" t="s">
        <v>164</v>
      </c>
      <c r="EE19" s="116"/>
      <c r="EF19" s="8">
        <v>24</v>
      </c>
      <c r="EG19" s="1" t="s">
        <v>40</v>
      </c>
      <c r="EH19" s="116" t="s">
        <v>164</v>
      </c>
      <c r="EI19" s="116"/>
      <c r="EJ19" s="8">
        <v>24</v>
      </c>
      <c r="EK19" s="1" t="s">
        <v>40</v>
      </c>
      <c r="EL19" s="116" t="s">
        <v>164</v>
      </c>
    </row>
    <row r="20" spans="1:184" x14ac:dyDescent="0.2">
      <c r="A20" s="113" t="s">
        <v>430</v>
      </c>
      <c r="D20" s="9" t="s">
        <v>132</v>
      </c>
      <c r="AZ20" s="1">
        <v>47</v>
      </c>
      <c r="BA20" s="1" t="s">
        <v>431</v>
      </c>
      <c r="BB20" s="116" t="s">
        <v>164</v>
      </c>
      <c r="BT20" s="1">
        <v>33</v>
      </c>
      <c r="BU20" s="1" t="s">
        <v>40</v>
      </c>
      <c r="BV20" s="116" t="s">
        <v>164</v>
      </c>
      <c r="BX20" s="4">
        <v>33</v>
      </c>
      <c r="BY20" s="1" t="s">
        <v>40</v>
      </c>
      <c r="BZ20" s="116" t="s">
        <v>164</v>
      </c>
      <c r="CB20" s="4">
        <v>33</v>
      </c>
      <c r="CC20" s="1" t="s">
        <v>40</v>
      </c>
      <c r="CD20" s="116" t="s">
        <v>164</v>
      </c>
      <c r="CF20" s="4">
        <v>25</v>
      </c>
      <c r="CG20" s="1" t="s">
        <v>176</v>
      </c>
      <c r="CH20" s="116" t="s">
        <v>164</v>
      </c>
      <c r="CJ20" s="13">
        <v>25</v>
      </c>
      <c r="CK20" s="1" t="s">
        <v>176</v>
      </c>
      <c r="CL20" s="116" t="s">
        <v>164</v>
      </c>
      <c r="CN20" s="4">
        <v>33</v>
      </c>
      <c r="CO20" s="1" t="s">
        <v>40</v>
      </c>
      <c r="CP20" s="116" t="s">
        <v>164</v>
      </c>
      <c r="CR20" s="4">
        <v>25</v>
      </c>
      <c r="CS20" s="1" t="s">
        <v>269</v>
      </c>
      <c r="CT20" s="116" t="s">
        <v>164</v>
      </c>
      <c r="CV20" s="1">
        <v>25</v>
      </c>
      <c r="CW20" s="1" t="s">
        <v>197</v>
      </c>
      <c r="CX20" s="116" t="s">
        <v>164</v>
      </c>
      <c r="CZ20" s="1">
        <v>33</v>
      </c>
      <c r="DA20" s="1" t="s">
        <v>40</v>
      </c>
      <c r="DB20" s="116" t="s">
        <v>164</v>
      </c>
      <c r="DD20" s="1">
        <v>25</v>
      </c>
      <c r="DE20" s="1" t="s">
        <v>432</v>
      </c>
      <c r="DF20" s="116" t="s">
        <v>164</v>
      </c>
      <c r="DP20" s="4">
        <v>25</v>
      </c>
      <c r="DQ20" s="1" t="s">
        <v>166</v>
      </c>
      <c r="DR20" s="117" t="s">
        <v>164</v>
      </c>
      <c r="DT20" s="4">
        <v>25</v>
      </c>
      <c r="DU20" s="1" t="s">
        <v>267</v>
      </c>
      <c r="DV20" s="117" t="s">
        <v>164</v>
      </c>
      <c r="EB20" s="4">
        <v>33</v>
      </c>
      <c r="EC20" s="1" t="s">
        <v>40</v>
      </c>
      <c r="ED20" s="116" t="s">
        <v>164</v>
      </c>
      <c r="EE20" s="116"/>
      <c r="EF20" s="4">
        <v>33</v>
      </c>
      <c r="EG20" s="1" t="s">
        <v>40</v>
      </c>
      <c r="EH20" s="116" t="s">
        <v>164</v>
      </c>
      <c r="EI20" s="116"/>
      <c r="EJ20" s="4">
        <v>33</v>
      </c>
      <c r="EK20" s="1" t="s">
        <v>40</v>
      </c>
      <c r="EL20" s="116" t="s">
        <v>164</v>
      </c>
    </row>
    <row r="21" spans="1:184" x14ac:dyDescent="0.2">
      <c r="A21" s="113" t="s">
        <v>433</v>
      </c>
      <c r="D21" s="9" t="s">
        <v>133</v>
      </c>
      <c r="AZ21" s="1">
        <v>48</v>
      </c>
      <c r="BA21" s="1" t="s">
        <v>434</v>
      </c>
      <c r="BB21" s="116" t="s">
        <v>164</v>
      </c>
      <c r="BT21" s="1">
        <v>34</v>
      </c>
      <c r="BU21" s="1" t="s">
        <v>379</v>
      </c>
      <c r="BV21" s="116" t="s">
        <v>164</v>
      </c>
      <c r="BX21" s="8">
        <v>34</v>
      </c>
      <c r="BY21" s="1" t="s">
        <v>379</v>
      </c>
      <c r="BZ21" s="116" t="s">
        <v>164</v>
      </c>
      <c r="CB21" s="8">
        <v>34</v>
      </c>
      <c r="CC21" s="1" t="s">
        <v>379</v>
      </c>
      <c r="CD21" s="116" t="s">
        <v>164</v>
      </c>
      <c r="CF21" s="8">
        <v>26</v>
      </c>
      <c r="CG21" s="1" t="s">
        <v>208</v>
      </c>
      <c r="CH21" s="116" t="s">
        <v>164</v>
      </c>
      <c r="CJ21" s="14">
        <v>26</v>
      </c>
      <c r="CK21" s="1" t="s">
        <v>208</v>
      </c>
      <c r="CL21" s="116" t="s">
        <v>164</v>
      </c>
      <c r="CN21" s="8">
        <v>34</v>
      </c>
      <c r="CO21" s="1" t="s">
        <v>403</v>
      </c>
      <c r="CP21" s="116" t="s">
        <v>164</v>
      </c>
      <c r="CR21" s="8">
        <v>26</v>
      </c>
      <c r="CS21" s="1" t="s">
        <v>289</v>
      </c>
      <c r="CT21" s="116" t="s">
        <v>164</v>
      </c>
      <c r="CV21" s="1">
        <v>26</v>
      </c>
      <c r="CW21" s="1" t="s">
        <v>560</v>
      </c>
      <c r="CX21" s="116" t="s">
        <v>164</v>
      </c>
      <c r="CZ21" s="1">
        <v>34</v>
      </c>
      <c r="DA21" s="1" t="s">
        <v>435</v>
      </c>
      <c r="DB21" s="116" t="s">
        <v>164</v>
      </c>
      <c r="DD21" s="1">
        <v>26</v>
      </c>
      <c r="DE21" s="1" t="s">
        <v>436</v>
      </c>
      <c r="DF21" s="116" t="s">
        <v>164</v>
      </c>
      <c r="DP21" s="8">
        <v>26</v>
      </c>
      <c r="DQ21" s="1" t="s">
        <v>199</v>
      </c>
      <c r="DR21" s="117" t="s">
        <v>164</v>
      </c>
      <c r="DT21" s="8">
        <v>26</v>
      </c>
      <c r="DU21" s="1" t="s">
        <v>168</v>
      </c>
      <c r="DV21" s="117" t="s">
        <v>164</v>
      </c>
      <c r="EB21" s="8">
        <v>34</v>
      </c>
      <c r="EC21" s="1" t="s">
        <v>404</v>
      </c>
      <c r="ED21" s="116" t="s">
        <v>164</v>
      </c>
      <c r="EE21" s="116"/>
      <c r="EF21" s="8">
        <v>34</v>
      </c>
      <c r="EG21" s="1" t="s">
        <v>30</v>
      </c>
      <c r="EH21" s="116" t="s">
        <v>164</v>
      </c>
      <c r="EI21" s="116"/>
      <c r="EJ21" s="8">
        <v>34</v>
      </c>
      <c r="EK21" s="1" t="s">
        <v>30</v>
      </c>
      <c r="EL21" s="116" t="s">
        <v>164</v>
      </c>
    </row>
    <row r="22" spans="1:184" x14ac:dyDescent="0.2">
      <c r="D22" s="9" t="s">
        <v>134</v>
      </c>
      <c r="AZ22" s="1">
        <v>49</v>
      </c>
      <c r="BA22" s="1" t="s">
        <v>437</v>
      </c>
      <c r="BB22" s="116" t="s">
        <v>164</v>
      </c>
      <c r="BT22" s="1">
        <v>35</v>
      </c>
      <c r="BU22" s="1" t="s">
        <v>392</v>
      </c>
      <c r="BV22" s="116" t="s">
        <v>164</v>
      </c>
      <c r="BX22" s="4">
        <v>35</v>
      </c>
      <c r="BY22" s="1" t="s">
        <v>392</v>
      </c>
      <c r="BZ22" s="116" t="s">
        <v>164</v>
      </c>
      <c r="CB22" s="4">
        <v>35</v>
      </c>
      <c r="CC22" s="1" t="s">
        <v>392</v>
      </c>
      <c r="CD22" s="116" t="s">
        <v>164</v>
      </c>
      <c r="CF22" s="4">
        <v>27</v>
      </c>
      <c r="CG22" s="1" t="s">
        <v>438</v>
      </c>
      <c r="CH22" s="116" t="s">
        <v>164</v>
      </c>
      <c r="CJ22" s="13">
        <v>27</v>
      </c>
      <c r="CK22" s="1" t="s">
        <v>438</v>
      </c>
      <c r="CL22" s="116" t="s">
        <v>164</v>
      </c>
      <c r="CN22" s="4">
        <v>35</v>
      </c>
      <c r="CO22" s="1" t="s">
        <v>359</v>
      </c>
      <c r="CP22" s="116" t="s">
        <v>164</v>
      </c>
      <c r="CR22" s="4">
        <v>27</v>
      </c>
      <c r="CS22" s="1" t="s">
        <v>366</v>
      </c>
      <c r="CT22" s="116" t="s">
        <v>164</v>
      </c>
      <c r="CV22" s="1">
        <v>27</v>
      </c>
      <c r="CW22" s="1" t="s">
        <v>561</v>
      </c>
      <c r="CX22" s="116" t="s">
        <v>164</v>
      </c>
      <c r="CZ22" s="1">
        <v>35</v>
      </c>
      <c r="DA22" s="1" t="s">
        <v>439</v>
      </c>
      <c r="DB22" s="116" t="s">
        <v>164</v>
      </c>
      <c r="DD22" s="1">
        <v>27</v>
      </c>
      <c r="DE22" s="1" t="s">
        <v>440</v>
      </c>
      <c r="DF22" s="116" t="s">
        <v>164</v>
      </c>
      <c r="DP22" s="4">
        <v>27</v>
      </c>
      <c r="DQ22" s="1" t="s">
        <v>441</v>
      </c>
      <c r="DR22" s="117" t="s">
        <v>164</v>
      </c>
      <c r="DT22" s="4">
        <v>27</v>
      </c>
      <c r="DU22" s="1" t="s">
        <v>441</v>
      </c>
      <c r="DV22" s="117" t="s">
        <v>164</v>
      </c>
      <c r="EB22" s="4">
        <v>35</v>
      </c>
      <c r="EC22" s="1" t="s">
        <v>403</v>
      </c>
      <c r="ED22" s="116" t="s">
        <v>164</v>
      </c>
      <c r="EE22" s="116"/>
      <c r="EF22" s="4">
        <v>35</v>
      </c>
      <c r="EG22" s="1" t="s">
        <v>483</v>
      </c>
      <c r="EH22" s="116" t="s">
        <v>164</v>
      </c>
      <c r="EI22" s="116"/>
      <c r="EJ22" s="4">
        <v>35</v>
      </c>
      <c r="EK22" s="1" t="s">
        <v>605</v>
      </c>
      <c r="EL22" s="116" t="s">
        <v>164</v>
      </c>
      <c r="EN22" s="99" t="s">
        <v>25</v>
      </c>
      <c r="EO22" s="99" t="s">
        <v>442</v>
      </c>
      <c r="EP22" s="99" t="s">
        <v>136</v>
      </c>
      <c r="EQ22" s="99" t="s">
        <v>443</v>
      </c>
      <c r="ER22" s="99" t="s">
        <v>138</v>
      </c>
      <c r="ET22" s="99" t="s">
        <v>25</v>
      </c>
      <c r="EU22" s="99" t="s">
        <v>444</v>
      </c>
      <c r="EV22" s="99" t="s">
        <v>136</v>
      </c>
      <c r="EW22" s="99" t="s">
        <v>445</v>
      </c>
      <c r="EX22" s="99" t="s">
        <v>138</v>
      </c>
      <c r="EZ22" s="99" t="s">
        <v>25</v>
      </c>
      <c r="FA22" s="99" t="s">
        <v>446</v>
      </c>
      <c r="FB22" s="99" t="s">
        <v>136</v>
      </c>
      <c r="FC22" s="99" t="s">
        <v>447</v>
      </c>
      <c r="FD22" s="99" t="s">
        <v>138</v>
      </c>
      <c r="FF22" s="99" t="s">
        <v>25</v>
      </c>
      <c r="FG22" s="99" t="s">
        <v>448</v>
      </c>
      <c r="FH22" s="99" t="s">
        <v>136</v>
      </c>
      <c r="FI22" s="99" t="s">
        <v>449</v>
      </c>
      <c r="FJ22" s="99" t="s">
        <v>138</v>
      </c>
      <c r="FK22" s="99" t="s">
        <v>450</v>
      </c>
      <c r="FL22" s="99" t="s">
        <v>451</v>
      </c>
      <c r="FN22" s="99" t="s">
        <v>25</v>
      </c>
      <c r="FO22" s="99" t="s">
        <v>452</v>
      </c>
      <c r="FP22" s="99" t="s">
        <v>136</v>
      </c>
      <c r="FQ22" s="99" t="s">
        <v>453</v>
      </c>
      <c r="FR22" s="99" t="s">
        <v>138</v>
      </c>
      <c r="FT22" s="99" t="s">
        <v>25</v>
      </c>
      <c r="FU22" s="99" t="s">
        <v>454</v>
      </c>
      <c r="FV22" s="99" t="s">
        <v>136</v>
      </c>
      <c r="FW22" s="99" t="s">
        <v>455</v>
      </c>
      <c r="FX22" s="99" t="s">
        <v>138</v>
      </c>
      <c r="FZ22" s="99" t="s">
        <v>25</v>
      </c>
      <c r="GA22" s="99" t="s">
        <v>456</v>
      </c>
      <c r="GB22" s="99" t="s">
        <v>136</v>
      </c>
    </row>
    <row r="23" spans="1:184" x14ac:dyDescent="0.2">
      <c r="D23" s="9" t="s">
        <v>616</v>
      </c>
      <c r="AZ23" s="1">
        <v>50</v>
      </c>
      <c r="BA23" s="1" t="s">
        <v>457</v>
      </c>
      <c r="BB23" s="116" t="s">
        <v>164</v>
      </c>
      <c r="BT23" s="1">
        <v>36</v>
      </c>
      <c r="BU23" s="1" t="s">
        <v>165</v>
      </c>
      <c r="BV23" s="116" t="s">
        <v>164</v>
      </c>
      <c r="BX23" s="8">
        <v>36</v>
      </c>
      <c r="BY23" s="1" t="s">
        <v>165</v>
      </c>
      <c r="BZ23" s="116" t="s">
        <v>164</v>
      </c>
      <c r="CB23" s="8">
        <v>36</v>
      </c>
      <c r="CC23" s="1" t="s">
        <v>165</v>
      </c>
      <c r="CD23" s="116" t="s">
        <v>164</v>
      </c>
      <c r="CF23" s="8">
        <v>28</v>
      </c>
      <c r="CG23" s="1" t="s">
        <v>458</v>
      </c>
      <c r="CH23" s="116" t="s">
        <v>164</v>
      </c>
      <c r="CJ23" s="14">
        <v>28</v>
      </c>
      <c r="CK23" s="1" t="s">
        <v>458</v>
      </c>
      <c r="CL23" s="116" t="s">
        <v>164</v>
      </c>
      <c r="CN23" s="8">
        <v>36</v>
      </c>
      <c r="CO23" s="1" t="s">
        <v>346</v>
      </c>
      <c r="CP23" s="116" t="s">
        <v>164</v>
      </c>
      <c r="CR23" s="8">
        <v>28</v>
      </c>
      <c r="CS23" s="1" t="s">
        <v>381</v>
      </c>
      <c r="CT23" s="116" t="s">
        <v>164</v>
      </c>
      <c r="CV23" s="1">
        <v>28</v>
      </c>
      <c r="CW23" s="1" t="s">
        <v>562</v>
      </c>
      <c r="CX23" s="116" t="s">
        <v>164</v>
      </c>
      <c r="CZ23" s="1">
        <v>36</v>
      </c>
      <c r="DA23" s="1" t="s">
        <v>459</v>
      </c>
      <c r="DB23" s="116" t="s">
        <v>164</v>
      </c>
      <c r="DD23" s="1">
        <v>28</v>
      </c>
      <c r="DE23" s="1" t="s">
        <v>460</v>
      </c>
      <c r="DF23" s="116" t="s">
        <v>164</v>
      </c>
      <c r="DP23" s="8">
        <v>28</v>
      </c>
      <c r="DQ23" s="1" t="s">
        <v>461</v>
      </c>
      <c r="DR23" s="117" t="s">
        <v>164</v>
      </c>
      <c r="DT23" s="8">
        <v>28</v>
      </c>
      <c r="DU23" s="1" t="s">
        <v>461</v>
      </c>
      <c r="DV23" s="117" t="s">
        <v>164</v>
      </c>
      <c r="EB23" s="8">
        <v>36</v>
      </c>
      <c r="EC23" s="1" t="s">
        <v>359</v>
      </c>
      <c r="ED23" s="116" t="s">
        <v>164</v>
      </c>
      <c r="EE23" s="116"/>
      <c r="EF23" s="8">
        <v>36</v>
      </c>
      <c r="EG23" s="1" t="s">
        <v>578</v>
      </c>
      <c r="EH23" s="116" t="s">
        <v>164</v>
      </c>
      <c r="EI23" s="116"/>
      <c r="EJ23" s="8">
        <v>36</v>
      </c>
      <c r="EK23" s="1" t="s">
        <v>606</v>
      </c>
      <c r="EL23" s="116" t="s">
        <v>164</v>
      </c>
      <c r="EN23" s="13">
        <v>3</v>
      </c>
      <c r="EO23" s="13" t="s">
        <v>177</v>
      </c>
      <c r="EP23" s="118" t="s">
        <v>164</v>
      </c>
      <c r="EQ23" s="13" t="s">
        <v>178</v>
      </c>
      <c r="ER23" s="118" t="s">
        <v>164</v>
      </c>
      <c r="ET23" s="13">
        <v>3</v>
      </c>
      <c r="EU23" s="13" t="s">
        <v>45</v>
      </c>
      <c r="EV23" s="118" t="s">
        <v>164</v>
      </c>
      <c r="EW23" s="13" t="s">
        <v>64</v>
      </c>
      <c r="EX23" s="118" t="s">
        <v>164</v>
      </c>
      <c r="EZ23" s="13">
        <v>3</v>
      </c>
      <c r="FA23" s="13" t="s">
        <v>462</v>
      </c>
      <c r="FB23" s="118" t="s">
        <v>164</v>
      </c>
      <c r="FC23" s="13" t="s">
        <v>463</v>
      </c>
      <c r="FD23" s="118" t="s">
        <v>164</v>
      </c>
      <c r="FF23" s="13">
        <v>3</v>
      </c>
      <c r="FG23" s="13" t="s">
        <v>464</v>
      </c>
      <c r="FH23" s="116" t="s">
        <v>164</v>
      </c>
      <c r="FI23" s="112" t="s">
        <v>223</v>
      </c>
      <c r="FJ23" s="116" t="s">
        <v>164</v>
      </c>
      <c r="FK23" s="111" t="s">
        <v>229</v>
      </c>
      <c r="FL23" s="116" t="s">
        <v>164</v>
      </c>
      <c r="FN23" s="13">
        <v>3</v>
      </c>
      <c r="FO23" s="13" t="s">
        <v>29</v>
      </c>
      <c r="FP23" s="116" t="s">
        <v>164</v>
      </c>
      <c r="FQ23" s="13" t="s">
        <v>29</v>
      </c>
      <c r="FR23" s="116" t="s">
        <v>164</v>
      </c>
      <c r="FT23" s="13">
        <v>3</v>
      </c>
      <c r="FU23" s="13" t="s">
        <v>43</v>
      </c>
      <c r="FV23" s="116" t="s">
        <v>164</v>
      </c>
      <c r="FW23" s="13" t="s">
        <v>43</v>
      </c>
      <c r="FX23" s="116" t="s">
        <v>164</v>
      </c>
      <c r="FZ23" s="4">
        <v>3</v>
      </c>
      <c r="GA23" s="13" t="s">
        <v>162</v>
      </c>
      <c r="GB23" s="119" t="s">
        <v>164</v>
      </c>
    </row>
    <row r="24" spans="1:184" x14ac:dyDescent="0.2">
      <c r="D24" s="9" t="s">
        <v>617</v>
      </c>
      <c r="BT24" s="1">
        <v>37</v>
      </c>
      <c r="BU24" s="1" t="s">
        <v>197</v>
      </c>
      <c r="BV24" s="116" t="s">
        <v>164</v>
      </c>
      <c r="BX24" s="4">
        <v>37</v>
      </c>
      <c r="BY24" s="1" t="s">
        <v>197</v>
      </c>
      <c r="BZ24" s="116" t="s">
        <v>164</v>
      </c>
      <c r="CB24" s="4">
        <v>37</v>
      </c>
      <c r="CC24" s="1" t="s">
        <v>197</v>
      </c>
      <c r="CD24" s="116" t="s">
        <v>164</v>
      </c>
      <c r="CF24" s="4">
        <v>29</v>
      </c>
      <c r="CG24" s="1" t="s">
        <v>165</v>
      </c>
      <c r="CH24" s="116" t="s">
        <v>164</v>
      </c>
      <c r="CJ24" s="13">
        <v>29</v>
      </c>
      <c r="CK24" s="1" t="s">
        <v>441</v>
      </c>
      <c r="CL24" s="116" t="s">
        <v>164</v>
      </c>
      <c r="CN24" s="4">
        <v>37</v>
      </c>
      <c r="CO24" s="1" t="s">
        <v>330</v>
      </c>
      <c r="CP24" s="116" t="s">
        <v>164</v>
      </c>
      <c r="CR24" s="4">
        <v>29</v>
      </c>
      <c r="CS24" s="1" t="s">
        <v>465</v>
      </c>
      <c r="CT24" s="116" t="s">
        <v>164</v>
      </c>
      <c r="CV24" s="4">
        <v>29</v>
      </c>
      <c r="CW24" s="1" t="s">
        <v>30</v>
      </c>
      <c r="CX24" s="116" t="s">
        <v>164</v>
      </c>
      <c r="CZ24" s="1">
        <v>37</v>
      </c>
      <c r="DA24" s="1" t="s">
        <v>466</v>
      </c>
      <c r="DB24" s="116" t="s">
        <v>164</v>
      </c>
      <c r="DD24" s="1">
        <v>29</v>
      </c>
      <c r="DE24" s="1" t="s">
        <v>467</v>
      </c>
      <c r="DF24" s="116" t="s">
        <v>164</v>
      </c>
      <c r="DP24" s="4">
        <v>29</v>
      </c>
      <c r="DQ24" s="1" t="s">
        <v>202</v>
      </c>
      <c r="DR24" s="119" t="s">
        <v>164</v>
      </c>
      <c r="DT24" s="4">
        <v>29</v>
      </c>
      <c r="DU24" s="1" t="s">
        <v>458</v>
      </c>
      <c r="DV24" s="117" t="s">
        <v>164</v>
      </c>
      <c r="EB24" s="4">
        <v>37</v>
      </c>
      <c r="EC24" s="1" t="s">
        <v>346</v>
      </c>
      <c r="ED24" s="116" t="s">
        <v>164</v>
      </c>
      <c r="EE24" s="116"/>
      <c r="EF24" s="4">
        <v>37</v>
      </c>
      <c r="EG24" s="1" t="s">
        <v>479</v>
      </c>
      <c r="EH24" s="116" t="s">
        <v>164</v>
      </c>
      <c r="EI24" s="116"/>
      <c r="EJ24" s="4">
        <v>37</v>
      </c>
      <c r="EK24" s="1" t="s">
        <v>607</v>
      </c>
      <c r="EL24" s="116" t="s">
        <v>164</v>
      </c>
      <c r="EN24" s="14">
        <v>4</v>
      </c>
      <c r="EO24" s="14" t="s">
        <v>209</v>
      </c>
      <c r="EP24" s="117" t="s">
        <v>164</v>
      </c>
      <c r="EQ24" s="14" t="s">
        <v>210</v>
      </c>
      <c r="ER24" s="117" t="s">
        <v>164</v>
      </c>
      <c r="ET24" s="14">
        <v>4</v>
      </c>
      <c r="EU24" s="14" t="s">
        <v>50</v>
      </c>
      <c r="EV24" s="117" t="s">
        <v>164</v>
      </c>
      <c r="EW24" s="14" t="s">
        <v>65</v>
      </c>
      <c r="EX24" s="117" t="s">
        <v>164</v>
      </c>
      <c r="EZ24" s="14">
        <v>4</v>
      </c>
      <c r="FA24" s="14" t="s">
        <v>468</v>
      </c>
      <c r="FB24" s="117" t="s">
        <v>164</v>
      </c>
      <c r="FC24" s="14" t="s">
        <v>469</v>
      </c>
      <c r="FD24" s="117" t="s">
        <v>164</v>
      </c>
      <c r="FF24" s="14">
        <v>4</v>
      </c>
      <c r="FG24" s="14" t="s">
        <v>215</v>
      </c>
      <c r="FH24" s="116" t="s">
        <v>164</v>
      </c>
      <c r="FI24" s="14" t="s">
        <v>194</v>
      </c>
      <c r="FJ24" s="116" t="s">
        <v>164</v>
      </c>
      <c r="FK24" s="14" t="s">
        <v>183</v>
      </c>
      <c r="FL24" s="116" t="s">
        <v>164</v>
      </c>
      <c r="FN24" s="14">
        <v>4</v>
      </c>
      <c r="FO24" s="14" t="s">
        <v>39</v>
      </c>
      <c r="FP24" s="116" t="s">
        <v>164</v>
      </c>
      <c r="FQ24" s="14" t="s">
        <v>39</v>
      </c>
      <c r="FR24" s="116" t="s">
        <v>164</v>
      </c>
      <c r="FT24" s="14">
        <v>4</v>
      </c>
      <c r="FU24" s="14" t="s">
        <v>37</v>
      </c>
      <c r="FV24" s="116" t="s">
        <v>164</v>
      </c>
      <c r="FW24" s="14" t="s">
        <v>37</v>
      </c>
      <c r="FX24" s="116" t="s">
        <v>164</v>
      </c>
      <c r="FZ24" s="8">
        <v>4</v>
      </c>
      <c r="GA24" s="14" t="s">
        <v>159</v>
      </c>
      <c r="GB24" s="117" t="s">
        <v>164</v>
      </c>
    </row>
    <row r="25" spans="1:184" x14ac:dyDescent="0.2">
      <c r="BT25" s="1">
        <v>38</v>
      </c>
      <c r="BU25" s="1" t="s">
        <v>199</v>
      </c>
      <c r="BV25" s="116" t="s">
        <v>164</v>
      </c>
      <c r="BX25" s="8">
        <v>38</v>
      </c>
      <c r="BY25" s="1" t="s">
        <v>199</v>
      </c>
      <c r="BZ25" s="116" t="s">
        <v>164</v>
      </c>
      <c r="CB25" s="8">
        <v>38</v>
      </c>
      <c r="CC25" s="1" t="s">
        <v>199</v>
      </c>
      <c r="CD25" s="116" t="s">
        <v>164</v>
      </c>
      <c r="CF25" s="8">
        <v>30</v>
      </c>
      <c r="CG25" s="1" t="s">
        <v>197</v>
      </c>
      <c r="CH25" s="116" t="s">
        <v>164</v>
      </c>
      <c r="CJ25" s="14">
        <v>30</v>
      </c>
      <c r="CK25" s="1" t="s">
        <v>461</v>
      </c>
      <c r="CL25" s="116" t="s">
        <v>164</v>
      </c>
      <c r="CN25" s="8">
        <v>38</v>
      </c>
      <c r="CO25" s="1" t="s">
        <v>311</v>
      </c>
      <c r="CP25" s="116" t="s">
        <v>164</v>
      </c>
      <c r="CR25" s="8">
        <v>30</v>
      </c>
      <c r="CS25" s="1" t="s">
        <v>470</v>
      </c>
      <c r="CT25" s="116" t="s">
        <v>164</v>
      </c>
      <c r="CV25" s="8">
        <v>30</v>
      </c>
      <c r="CW25" s="1" t="s">
        <v>30</v>
      </c>
      <c r="CX25" s="116" t="s">
        <v>164</v>
      </c>
      <c r="CZ25" s="1">
        <v>38</v>
      </c>
      <c r="DA25" s="1" t="s">
        <v>471</v>
      </c>
      <c r="DB25" s="116" t="s">
        <v>164</v>
      </c>
      <c r="DD25" s="1">
        <v>30</v>
      </c>
      <c r="DE25" s="1" t="s">
        <v>472</v>
      </c>
      <c r="DF25" s="116" t="s">
        <v>164</v>
      </c>
      <c r="DP25" s="8">
        <v>30</v>
      </c>
      <c r="DQ25" s="1" t="s">
        <v>364</v>
      </c>
      <c r="DR25" s="117" t="s">
        <v>164</v>
      </c>
      <c r="DT25" s="8">
        <v>30</v>
      </c>
      <c r="DU25" s="1" t="s">
        <v>438</v>
      </c>
      <c r="DV25" s="117" t="s">
        <v>164</v>
      </c>
      <c r="EB25" s="8">
        <v>38</v>
      </c>
      <c r="EC25" s="1" t="s">
        <v>330</v>
      </c>
      <c r="ED25" s="116" t="s">
        <v>164</v>
      </c>
      <c r="EE25" s="116"/>
      <c r="EF25" s="8">
        <v>38</v>
      </c>
      <c r="EG25" s="1" t="s">
        <v>579</v>
      </c>
      <c r="EH25" s="116" t="s">
        <v>164</v>
      </c>
      <c r="EI25" s="116"/>
      <c r="EJ25" s="8">
        <v>38</v>
      </c>
      <c r="EK25" s="1" t="s">
        <v>440</v>
      </c>
      <c r="EL25" s="116" t="s">
        <v>164</v>
      </c>
      <c r="EN25" s="13">
        <v>5</v>
      </c>
      <c r="EO25" s="13" t="s">
        <v>229</v>
      </c>
      <c r="EP25" s="117" t="s">
        <v>164</v>
      </c>
      <c r="EQ25" s="13" t="s">
        <v>230</v>
      </c>
      <c r="ER25" s="117" t="s">
        <v>164</v>
      </c>
      <c r="ET25" s="13">
        <v>5</v>
      </c>
      <c r="EU25" s="13" t="s">
        <v>59</v>
      </c>
      <c r="EV25" s="117" t="s">
        <v>164</v>
      </c>
      <c r="EW25" s="13" t="s">
        <v>52</v>
      </c>
      <c r="EX25" s="117" t="s">
        <v>164</v>
      </c>
      <c r="EZ25" s="13">
        <v>5</v>
      </c>
      <c r="FA25" s="13" t="s">
        <v>473</v>
      </c>
      <c r="FB25" s="117" t="s">
        <v>164</v>
      </c>
      <c r="FC25" s="13" t="s">
        <v>474</v>
      </c>
      <c r="FD25" s="117" t="s">
        <v>164</v>
      </c>
      <c r="FF25" s="13">
        <v>5</v>
      </c>
      <c r="FG25" s="13"/>
      <c r="FH25" s="116" t="s">
        <v>164</v>
      </c>
      <c r="FI25" s="14" t="s">
        <v>234</v>
      </c>
      <c r="FJ25" s="116" t="s">
        <v>164</v>
      </c>
      <c r="FK25" s="13"/>
      <c r="FL25" s="116" t="s">
        <v>164</v>
      </c>
      <c r="FN25" s="13">
        <v>5</v>
      </c>
      <c r="FO25" s="13"/>
      <c r="FP25" s="116" t="s">
        <v>164</v>
      </c>
      <c r="FQ25" s="13"/>
      <c r="FR25" s="116" t="s">
        <v>164</v>
      </c>
      <c r="FT25" s="13">
        <v>5</v>
      </c>
      <c r="FU25" s="13"/>
      <c r="FV25" s="116" t="s">
        <v>164</v>
      </c>
      <c r="FW25" s="13"/>
      <c r="FX25" s="116" t="s">
        <v>164</v>
      </c>
      <c r="FZ25" s="4">
        <v>5</v>
      </c>
      <c r="GA25" s="13" t="s">
        <v>194</v>
      </c>
      <c r="GB25" s="119" t="s">
        <v>164</v>
      </c>
    </row>
    <row r="26" spans="1:184" x14ac:dyDescent="0.2">
      <c r="BT26" s="1">
        <v>39</v>
      </c>
      <c r="BU26" s="1" t="s">
        <v>408</v>
      </c>
      <c r="BV26" s="116" t="s">
        <v>164</v>
      </c>
      <c r="BX26" s="4">
        <v>39</v>
      </c>
      <c r="BY26" s="1" t="s">
        <v>408</v>
      </c>
      <c r="BZ26" s="116" t="s">
        <v>164</v>
      </c>
      <c r="CB26" s="4">
        <v>39</v>
      </c>
      <c r="CC26" s="1" t="s">
        <v>408</v>
      </c>
      <c r="CD26" s="116" t="s">
        <v>164</v>
      </c>
      <c r="CF26" s="4">
        <v>31</v>
      </c>
      <c r="CG26" s="1" t="s">
        <v>379</v>
      </c>
      <c r="CH26" s="116" t="s">
        <v>164</v>
      </c>
      <c r="CJ26" s="13">
        <v>31</v>
      </c>
      <c r="CK26" s="1" t="s">
        <v>379</v>
      </c>
      <c r="CL26" s="116" t="s">
        <v>164</v>
      </c>
      <c r="CN26" s="4">
        <v>39</v>
      </c>
      <c r="CO26" s="1" t="s">
        <v>441</v>
      </c>
      <c r="CP26" s="116" t="s">
        <v>164</v>
      </c>
      <c r="CR26" s="4">
        <v>31</v>
      </c>
      <c r="CS26" s="1" t="s">
        <v>348</v>
      </c>
      <c r="CT26" s="116" t="s">
        <v>164</v>
      </c>
      <c r="CV26" s="4">
        <v>31</v>
      </c>
      <c r="CW26" s="1" t="s">
        <v>30</v>
      </c>
      <c r="CX26" s="116" t="s">
        <v>164</v>
      </c>
      <c r="CZ26" s="1">
        <v>39</v>
      </c>
      <c r="DA26" s="1" t="s">
        <v>475</v>
      </c>
      <c r="DB26" s="116" t="s">
        <v>164</v>
      </c>
      <c r="DD26" s="1">
        <v>31</v>
      </c>
      <c r="DE26" s="1" t="s">
        <v>476</v>
      </c>
      <c r="DF26" s="116" t="s">
        <v>164</v>
      </c>
      <c r="DP26" s="4">
        <v>31</v>
      </c>
      <c r="DQ26" s="1" t="s">
        <v>392</v>
      </c>
      <c r="DR26" s="117" t="s">
        <v>164</v>
      </c>
      <c r="DT26" s="4">
        <v>31</v>
      </c>
      <c r="DU26" s="1" t="s">
        <v>364</v>
      </c>
      <c r="DV26" s="117" t="s">
        <v>164</v>
      </c>
      <c r="EB26" s="4">
        <v>39</v>
      </c>
      <c r="EC26" s="1" t="s">
        <v>311</v>
      </c>
      <c r="ED26" s="116" t="s">
        <v>164</v>
      </c>
      <c r="EE26" s="116"/>
      <c r="EF26" s="4">
        <v>39</v>
      </c>
      <c r="EG26" s="1" t="s">
        <v>580</v>
      </c>
      <c r="EH26" s="116" t="s">
        <v>164</v>
      </c>
      <c r="EI26" s="116"/>
      <c r="EJ26" s="4">
        <v>39</v>
      </c>
      <c r="EK26" s="1" t="s">
        <v>601</v>
      </c>
      <c r="EL26" s="116" t="s">
        <v>164</v>
      </c>
      <c r="EN26" s="14">
        <v>6</v>
      </c>
      <c r="EO26" s="14" t="s">
        <v>249</v>
      </c>
      <c r="EP26" s="117" t="s">
        <v>164</v>
      </c>
      <c r="EQ26" s="14" t="s">
        <v>250</v>
      </c>
      <c r="ER26" s="117" t="s">
        <v>164</v>
      </c>
      <c r="ET26" s="14">
        <v>6</v>
      </c>
      <c r="EU26" s="14" t="s">
        <v>55</v>
      </c>
      <c r="EV26" s="117" t="s">
        <v>164</v>
      </c>
      <c r="EW26" s="14" t="s">
        <v>48</v>
      </c>
      <c r="EX26" s="117" t="s">
        <v>164</v>
      </c>
      <c r="EZ26" s="14">
        <v>6</v>
      </c>
      <c r="FA26" s="14" t="s">
        <v>477</v>
      </c>
      <c r="FB26" s="117" t="s">
        <v>164</v>
      </c>
      <c r="FC26" s="14" t="s">
        <v>478</v>
      </c>
      <c r="FD26" s="117" t="s">
        <v>164</v>
      </c>
      <c r="FF26" s="14">
        <v>6</v>
      </c>
      <c r="FG26" s="14"/>
      <c r="FH26" s="116" t="s">
        <v>164</v>
      </c>
      <c r="FI26" s="14"/>
      <c r="FJ26" s="116" t="s">
        <v>164</v>
      </c>
      <c r="FK26" s="14"/>
      <c r="FL26" s="116" t="s">
        <v>164</v>
      </c>
      <c r="FN26" s="14">
        <v>6</v>
      </c>
      <c r="FO26" s="14"/>
      <c r="FP26" s="116" t="s">
        <v>164</v>
      </c>
      <c r="FQ26" s="14"/>
      <c r="FR26" s="116" t="s">
        <v>164</v>
      </c>
      <c r="FT26" s="14">
        <v>6</v>
      </c>
      <c r="FU26" s="14"/>
      <c r="FV26" s="116" t="s">
        <v>164</v>
      </c>
      <c r="FW26" s="14"/>
      <c r="FX26" s="116" t="s">
        <v>164</v>
      </c>
      <c r="FZ26" s="8">
        <v>6</v>
      </c>
      <c r="GA26" s="14" t="s">
        <v>223</v>
      </c>
      <c r="GB26" s="117" t="s">
        <v>164</v>
      </c>
    </row>
    <row r="27" spans="1:184" x14ac:dyDescent="0.2">
      <c r="BT27" s="1">
        <v>40</v>
      </c>
      <c r="BU27" s="1" t="s">
        <v>419</v>
      </c>
      <c r="BV27" s="116" t="s">
        <v>164</v>
      </c>
      <c r="BX27" s="8">
        <v>40</v>
      </c>
      <c r="BY27" s="1" t="s">
        <v>419</v>
      </c>
      <c r="BZ27" s="116" t="s">
        <v>164</v>
      </c>
      <c r="CB27" s="8">
        <v>40</v>
      </c>
      <c r="CC27" s="1" t="s">
        <v>419</v>
      </c>
      <c r="CD27" s="116" t="s">
        <v>164</v>
      </c>
      <c r="CF27" s="8">
        <v>32</v>
      </c>
      <c r="CG27" s="1" t="s">
        <v>392</v>
      </c>
      <c r="CH27" s="116" t="s">
        <v>164</v>
      </c>
      <c r="CJ27" s="14">
        <v>32</v>
      </c>
      <c r="CK27" s="1" t="s">
        <v>392</v>
      </c>
      <c r="CL27" s="116" t="s">
        <v>164</v>
      </c>
      <c r="CN27" s="8">
        <v>40</v>
      </c>
      <c r="CO27" s="1" t="s">
        <v>461</v>
      </c>
      <c r="CP27" s="116" t="s">
        <v>164</v>
      </c>
      <c r="CR27" s="8">
        <v>32</v>
      </c>
      <c r="CS27" s="1" t="s">
        <v>356</v>
      </c>
      <c r="CT27" s="116" t="s">
        <v>164</v>
      </c>
      <c r="CV27" s="8">
        <v>32</v>
      </c>
      <c r="CW27" s="1" t="s">
        <v>403</v>
      </c>
      <c r="CX27" s="116" t="s">
        <v>164</v>
      </c>
      <c r="CZ27" s="1">
        <v>40</v>
      </c>
      <c r="DA27" s="1" t="s">
        <v>479</v>
      </c>
      <c r="DB27" s="116" t="s">
        <v>164</v>
      </c>
      <c r="DD27" s="1">
        <v>32</v>
      </c>
      <c r="DE27" s="1" t="s">
        <v>475</v>
      </c>
      <c r="DF27" s="116" t="s">
        <v>164</v>
      </c>
      <c r="DP27" s="8">
        <v>32</v>
      </c>
      <c r="DQ27" s="1" t="s">
        <v>379</v>
      </c>
      <c r="DR27" s="117" t="s">
        <v>164</v>
      </c>
      <c r="DT27" s="8">
        <v>32</v>
      </c>
      <c r="DU27" s="1" t="s">
        <v>392</v>
      </c>
      <c r="DV27" s="117" t="s">
        <v>164</v>
      </c>
      <c r="EB27" s="8">
        <v>40</v>
      </c>
      <c r="EC27" s="1" t="s">
        <v>441</v>
      </c>
      <c r="ED27" s="116" t="s">
        <v>164</v>
      </c>
      <c r="EE27" s="116"/>
      <c r="EF27" s="8">
        <v>40</v>
      </c>
      <c r="EG27" s="1" t="s">
        <v>466</v>
      </c>
      <c r="EH27" s="116" t="s">
        <v>164</v>
      </c>
      <c r="EI27" s="116"/>
      <c r="EJ27" s="8">
        <v>40</v>
      </c>
      <c r="EK27" s="1" t="s">
        <v>608</v>
      </c>
      <c r="EL27" s="116" t="s">
        <v>164</v>
      </c>
      <c r="EN27" s="13">
        <v>7</v>
      </c>
      <c r="EO27" s="13" t="s">
        <v>161</v>
      </c>
      <c r="EP27" s="117" t="s">
        <v>164</v>
      </c>
      <c r="EQ27" s="13" t="s">
        <v>370</v>
      </c>
      <c r="ER27" s="117" t="s">
        <v>164</v>
      </c>
      <c r="ET27" s="13">
        <v>7</v>
      </c>
      <c r="EU27" s="13" t="s">
        <v>44</v>
      </c>
      <c r="EV27" s="117" t="s">
        <v>164</v>
      </c>
      <c r="EW27" s="13" t="s">
        <v>61</v>
      </c>
      <c r="EX27" s="117" t="s">
        <v>164</v>
      </c>
      <c r="EZ27" s="13">
        <v>7</v>
      </c>
      <c r="FA27" s="13" t="s">
        <v>480</v>
      </c>
      <c r="FB27" s="117" t="s">
        <v>164</v>
      </c>
      <c r="FC27" s="13" t="s">
        <v>481</v>
      </c>
      <c r="FD27" s="117" t="s">
        <v>164</v>
      </c>
      <c r="FF27" s="13">
        <v>7</v>
      </c>
      <c r="FG27" s="13" t="s">
        <v>276</v>
      </c>
      <c r="FH27" s="116" t="s">
        <v>164</v>
      </c>
      <c r="FI27" s="14"/>
      <c r="FJ27" s="116" t="s">
        <v>164</v>
      </c>
      <c r="FK27" s="13"/>
      <c r="FL27" s="116" t="s">
        <v>164</v>
      </c>
      <c r="FN27" s="13">
        <v>7</v>
      </c>
      <c r="FO27" s="13" t="s">
        <v>68</v>
      </c>
      <c r="FP27" s="116" t="s">
        <v>164</v>
      </c>
      <c r="FQ27" s="13" t="s">
        <v>68</v>
      </c>
      <c r="FR27" s="116" t="s">
        <v>164</v>
      </c>
      <c r="FT27" s="13">
        <v>7</v>
      </c>
      <c r="FU27" s="13" t="s">
        <v>68</v>
      </c>
      <c r="FV27" s="116" t="s">
        <v>164</v>
      </c>
      <c r="FW27" s="13" t="s">
        <v>68</v>
      </c>
      <c r="FX27" s="116" t="s">
        <v>164</v>
      </c>
      <c r="FZ27" s="4">
        <v>7</v>
      </c>
      <c r="GA27" s="13" t="s">
        <v>482</v>
      </c>
      <c r="GB27" s="119" t="s">
        <v>164</v>
      </c>
    </row>
    <row r="28" spans="1:184" x14ac:dyDescent="0.2">
      <c r="BT28" s="1">
        <v>41</v>
      </c>
      <c r="BU28" s="1" t="s">
        <v>427</v>
      </c>
      <c r="BV28" s="116" t="s">
        <v>164</v>
      </c>
      <c r="BX28" s="4">
        <v>41</v>
      </c>
      <c r="BY28" s="1" t="s">
        <v>427</v>
      </c>
      <c r="BZ28" s="116" t="s">
        <v>164</v>
      </c>
      <c r="CB28" s="4">
        <v>41</v>
      </c>
      <c r="CC28" s="1" t="s">
        <v>427</v>
      </c>
      <c r="CD28" s="116" t="s">
        <v>164</v>
      </c>
      <c r="CF28" s="4">
        <v>33</v>
      </c>
      <c r="CG28" s="1" t="s">
        <v>40</v>
      </c>
      <c r="CH28" s="116" t="s">
        <v>164</v>
      </c>
      <c r="CJ28" s="13">
        <v>33</v>
      </c>
      <c r="CK28" s="1" t="s">
        <v>40</v>
      </c>
      <c r="CL28" s="116" t="s">
        <v>164</v>
      </c>
      <c r="CN28" s="4">
        <v>41</v>
      </c>
      <c r="CO28" s="1" t="s">
        <v>207</v>
      </c>
      <c r="CP28" s="116" t="s">
        <v>164</v>
      </c>
      <c r="CR28" s="4">
        <v>33</v>
      </c>
      <c r="CS28" s="1" t="s">
        <v>40</v>
      </c>
      <c r="CT28" s="116" t="s">
        <v>164</v>
      </c>
      <c r="CV28" s="4">
        <v>33</v>
      </c>
      <c r="CW28" s="1" t="s">
        <v>40</v>
      </c>
      <c r="CX28" s="116" t="s">
        <v>164</v>
      </c>
      <c r="CZ28" s="1">
        <v>41</v>
      </c>
      <c r="DA28" s="1" t="s">
        <v>483</v>
      </c>
      <c r="DB28" s="116" t="s">
        <v>164</v>
      </c>
      <c r="DD28" s="1">
        <v>33</v>
      </c>
      <c r="DE28" s="1" t="s">
        <v>40</v>
      </c>
      <c r="DF28" s="116" t="s">
        <v>164</v>
      </c>
      <c r="DP28" s="4">
        <v>33</v>
      </c>
      <c r="DQ28" s="1" t="s">
        <v>40</v>
      </c>
      <c r="DR28" s="117" t="s">
        <v>164</v>
      </c>
      <c r="DT28" s="4">
        <v>33</v>
      </c>
      <c r="DU28" s="1" t="s">
        <v>40</v>
      </c>
      <c r="DV28" s="117" t="s">
        <v>164</v>
      </c>
      <c r="EB28" s="4">
        <v>41</v>
      </c>
      <c r="EC28" s="1" t="s">
        <v>461</v>
      </c>
      <c r="ED28" s="116" t="s">
        <v>164</v>
      </c>
      <c r="EE28" s="116"/>
      <c r="EF28" s="4">
        <v>41</v>
      </c>
      <c r="EG28" s="1" t="s">
        <v>581</v>
      </c>
      <c r="EH28" s="116" t="s">
        <v>164</v>
      </c>
      <c r="EI28" s="116"/>
      <c r="EJ28" s="4">
        <v>41</v>
      </c>
      <c r="EK28" s="1" t="s">
        <v>475</v>
      </c>
      <c r="EL28" s="116" t="s">
        <v>164</v>
      </c>
      <c r="EN28" s="14">
        <v>8</v>
      </c>
      <c r="EO28" s="14" t="s">
        <v>195</v>
      </c>
      <c r="EP28" s="117" t="s">
        <v>164</v>
      </c>
      <c r="EQ28" s="14" t="s">
        <v>293</v>
      </c>
      <c r="ER28" s="117" t="s">
        <v>164</v>
      </c>
      <c r="ET28" s="14">
        <v>8</v>
      </c>
      <c r="EU28" s="14" t="s">
        <v>54</v>
      </c>
      <c r="EV28" s="117" t="s">
        <v>164</v>
      </c>
      <c r="EW28" s="14" t="s">
        <v>58</v>
      </c>
      <c r="EX28" s="117" t="s">
        <v>164</v>
      </c>
      <c r="EZ28" s="14">
        <v>8</v>
      </c>
      <c r="FA28" s="14" t="s">
        <v>372</v>
      </c>
      <c r="FB28" s="117" t="s">
        <v>164</v>
      </c>
      <c r="FC28" s="14" t="s">
        <v>484</v>
      </c>
      <c r="FD28" s="117" t="s">
        <v>164</v>
      </c>
      <c r="FF28" s="14">
        <v>8</v>
      </c>
      <c r="FG28" s="14" t="s">
        <v>296</v>
      </c>
      <c r="FH28" s="116" t="s">
        <v>164</v>
      </c>
      <c r="FI28" s="14"/>
      <c r="FJ28" s="116" t="s">
        <v>164</v>
      </c>
      <c r="FK28" s="14"/>
      <c r="FL28" s="116" t="s">
        <v>164</v>
      </c>
      <c r="FN28" s="14">
        <v>8</v>
      </c>
      <c r="FO28" s="14" t="s">
        <v>295</v>
      </c>
      <c r="FP28" s="116" t="s">
        <v>164</v>
      </c>
      <c r="FQ28" s="14" t="s">
        <v>295</v>
      </c>
      <c r="FR28" s="116" t="s">
        <v>164</v>
      </c>
      <c r="FT28" s="14">
        <v>8</v>
      </c>
      <c r="FU28" s="14" t="s">
        <v>295</v>
      </c>
      <c r="FV28" s="116" t="s">
        <v>164</v>
      </c>
      <c r="FW28" s="14" t="s">
        <v>295</v>
      </c>
      <c r="FX28" s="116" t="s">
        <v>164</v>
      </c>
      <c r="FZ28" s="8">
        <v>8</v>
      </c>
      <c r="GA28" s="14" t="s">
        <v>485</v>
      </c>
      <c r="GB28" s="117" t="s">
        <v>164</v>
      </c>
    </row>
    <row r="29" spans="1:184" x14ac:dyDescent="0.2">
      <c r="BT29" s="1">
        <v>42</v>
      </c>
      <c r="BU29" s="1" t="s">
        <v>40</v>
      </c>
      <c r="BV29" s="116" t="s">
        <v>164</v>
      </c>
      <c r="BX29" s="8">
        <v>42</v>
      </c>
      <c r="BY29" s="1" t="s">
        <v>40</v>
      </c>
      <c r="BZ29" s="116" t="s">
        <v>164</v>
      </c>
      <c r="CB29" s="8">
        <v>42</v>
      </c>
      <c r="CC29" s="1" t="s">
        <v>40</v>
      </c>
      <c r="CD29" s="116" t="s">
        <v>164</v>
      </c>
      <c r="CF29" s="8">
        <v>34</v>
      </c>
      <c r="CG29" s="1" t="s">
        <v>486</v>
      </c>
      <c r="CH29" s="116" t="s">
        <v>164</v>
      </c>
      <c r="CJ29" s="14">
        <v>34</v>
      </c>
      <c r="CK29" s="1" t="s">
        <v>486</v>
      </c>
      <c r="CL29" s="116" t="s">
        <v>164</v>
      </c>
      <c r="CN29" s="8">
        <v>42</v>
      </c>
      <c r="CO29" s="1" t="s">
        <v>40</v>
      </c>
      <c r="CP29" s="116" t="s">
        <v>164</v>
      </c>
      <c r="CR29" s="8">
        <v>34</v>
      </c>
      <c r="CS29" s="1" t="s">
        <v>487</v>
      </c>
      <c r="CT29" s="116" t="s">
        <v>164</v>
      </c>
      <c r="CV29" s="8">
        <v>34</v>
      </c>
      <c r="CW29" s="1" t="s">
        <v>201</v>
      </c>
      <c r="CX29" s="116" t="s">
        <v>164</v>
      </c>
      <c r="CZ29" s="1">
        <v>42</v>
      </c>
      <c r="DA29" s="1" t="s">
        <v>40</v>
      </c>
      <c r="DB29" s="116" t="s">
        <v>164</v>
      </c>
      <c r="DD29" s="1">
        <v>34</v>
      </c>
      <c r="DE29" s="1" t="s">
        <v>488</v>
      </c>
      <c r="DF29" s="116" t="s">
        <v>164</v>
      </c>
      <c r="DP29" s="8">
        <v>34</v>
      </c>
      <c r="DQ29" s="1" t="s">
        <v>176</v>
      </c>
      <c r="DR29" s="117" t="s">
        <v>164</v>
      </c>
      <c r="DT29" s="8">
        <v>34</v>
      </c>
      <c r="DU29" s="1" t="s">
        <v>326</v>
      </c>
      <c r="DV29" s="117" t="s">
        <v>164</v>
      </c>
      <c r="EB29" s="8">
        <v>42</v>
      </c>
      <c r="EC29" s="1" t="s">
        <v>40</v>
      </c>
      <c r="ED29" s="116" t="s">
        <v>164</v>
      </c>
      <c r="EE29" s="116"/>
      <c r="EF29" s="8">
        <v>42</v>
      </c>
      <c r="EG29" s="1" t="s">
        <v>40</v>
      </c>
      <c r="EH29" s="116" t="s">
        <v>164</v>
      </c>
      <c r="EI29" s="116"/>
      <c r="EJ29" s="8">
        <v>42</v>
      </c>
      <c r="EK29" s="1" t="s">
        <v>40</v>
      </c>
      <c r="EL29" s="116" t="s">
        <v>164</v>
      </c>
      <c r="EN29" s="13">
        <v>9</v>
      </c>
      <c r="EO29" s="13" t="s">
        <v>312</v>
      </c>
      <c r="EP29" s="117" t="s">
        <v>164</v>
      </c>
      <c r="EQ29" s="13" t="s">
        <v>313</v>
      </c>
      <c r="ER29" s="117" t="s">
        <v>164</v>
      </c>
      <c r="ET29" s="13">
        <v>9</v>
      </c>
      <c r="EU29" s="13" t="s">
        <v>43</v>
      </c>
      <c r="EV29" s="117" t="s">
        <v>164</v>
      </c>
      <c r="EW29" s="13" t="s">
        <v>51</v>
      </c>
      <c r="EX29" s="117" t="s">
        <v>164</v>
      </c>
      <c r="EZ29" s="13">
        <v>9</v>
      </c>
      <c r="FA29" s="13" t="s">
        <v>489</v>
      </c>
      <c r="FB29" s="117" t="s">
        <v>164</v>
      </c>
      <c r="FC29" s="13"/>
      <c r="FD29" s="117" t="s">
        <v>164</v>
      </c>
      <c r="FF29" s="13">
        <v>9</v>
      </c>
      <c r="FG29" s="14" t="s">
        <v>254</v>
      </c>
      <c r="FH29" s="116" t="s">
        <v>164</v>
      </c>
      <c r="FI29" s="14"/>
      <c r="FJ29" s="116" t="s">
        <v>164</v>
      </c>
      <c r="FK29" s="14"/>
      <c r="FL29" s="116" t="s">
        <v>164</v>
      </c>
      <c r="FN29" s="13">
        <v>9</v>
      </c>
      <c r="FO29" s="13"/>
      <c r="FP29" s="116" t="s">
        <v>164</v>
      </c>
      <c r="FQ29" s="13" t="s">
        <v>315</v>
      </c>
      <c r="FR29" s="116" t="s">
        <v>164</v>
      </c>
      <c r="FT29" s="13">
        <v>9</v>
      </c>
      <c r="FU29" s="13"/>
      <c r="FV29" s="116" t="s">
        <v>164</v>
      </c>
      <c r="FW29" s="13"/>
      <c r="FX29" s="116" t="s">
        <v>164</v>
      </c>
      <c r="FZ29" s="4">
        <v>9</v>
      </c>
      <c r="GA29" s="13" t="s">
        <v>490</v>
      </c>
      <c r="GB29" s="119" t="s">
        <v>164</v>
      </c>
    </row>
    <row r="30" spans="1:184" x14ac:dyDescent="0.2">
      <c r="BT30" s="1">
        <v>43</v>
      </c>
      <c r="BU30" s="1" t="s">
        <v>404</v>
      </c>
      <c r="BV30" s="116" t="s">
        <v>164</v>
      </c>
      <c r="BX30" s="4">
        <v>43</v>
      </c>
      <c r="BY30" s="1" t="s">
        <v>404</v>
      </c>
      <c r="BZ30" s="116" t="s">
        <v>164</v>
      </c>
      <c r="CB30" s="4">
        <v>43</v>
      </c>
      <c r="CC30" s="1" t="s">
        <v>404</v>
      </c>
      <c r="CD30" s="116" t="s">
        <v>164</v>
      </c>
      <c r="CF30" s="4">
        <v>35</v>
      </c>
      <c r="CG30" s="1" t="s">
        <v>491</v>
      </c>
      <c r="CH30" s="116" t="s">
        <v>164</v>
      </c>
      <c r="CJ30" s="13">
        <v>35</v>
      </c>
      <c r="CK30" s="1" t="s">
        <v>491</v>
      </c>
      <c r="CL30" s="116" t="s">
        <v>164</v>
      </c>
      <c r="CN30" s="4">
        <v>43</v>
      </c>
      <c r="CO30" s="1" t="s">
        <v>165</v>
      </c>
      <c r="CP30" s="116" t="s">
        <v>164</v>
      </c>
      <c r="CR30" s="4">
        <v>35</v>
      </c>
      <c r="CS30" s="1" t="s">
        <v>492</v>
      </c>
      <c r="CT30" s="116" t="s">
        <v>164</v>
      </c>
      <c r="CV30" s="4">
        <v>35</v>
      </c>
      <c r="CW30" s="1" t="s">
        <v>563</v>
      </c>
      <c r="CX30" s="116" t="s">
        <v>164</v>
      </c>
      <c r="CZ30" s="1">
        <v>43</v>
      </c>
      <c r="DA30" s="1" t="s">
        <v>493</v>
      </c>
      <c r="DB30" s="116" t="s">
        <v>164</v>
      </c>
      <c r="DD30" s="1">
        <v>35</v>
      </c>
      <c r="DE30" s="1" t="s">
        <v>494</v>
      </c>
      <c r="DF30" s="116" t="s">
        <v>164</v>
      </c>
      <c r="DP30" s="4">
        <v>35</v>
      </c>
      <c r="DQ30" s="1" t="s">
        <v>208</v>
      </c>
      <c r="DR30" s="119" t="s">
        <v>164</v>
      </c>
      <c r="DT30" s="4">
        <v>35</v>
      </c>
      <c r="DU30" s="1" t="s">
        <v>408</v>
      </c>
      <c r="DV30" s="117" t="s">
        <v>164</v>
      </c>
      <c r="EB30" s="4">
        <v>43</v>
      </c>
      <c r="EC30" s="1" t="s">
        <v>170</v>
      </c>
      <c r="ED30" s="116" t="s">
        <v>164</v>
      </c>
      <c r="EE30" s="116"/>
      <c r="EF30" s="4">
        <v>43</v>
      </c>
      <c r="EG30" s="1" t="s">
        <v>582</v>
      </c>
      <c r="EH30" s="116" t="s">
        <v>164</v>
      </c>
      <c r="EI30" s="116"/>
      <c r="EJ30" s="4">
        <v>43</v>
      </c>
      <c r="EK30" s="1" t="s">
        <v>609</v>
      </c>
      <c r="EL30" s="116" t="s">
        <v>164</v>
      </c>
      <c r="EN30" s="14">
        <v>10</v>
      </c>
      <c r="EO30" s="14" t="s">
        <v>179</v>
      </c>
      <c r="EP30" s="117" t="s">
        <v>164</v>
      </c>
      <c r="EQ30" s="14" t="s">
        <v>331</v>
      </c>
      <c r="ER30" s="117" t="s">
        <v>164</v>
      </c>
      <c r="ET30" s="14">
        <v>10</v>
      </c>
      <c r="EU30" s="14" t="s">
        <v>37</v>
      </c>
      <c r="EV30" s="117" t="s">
        <v>164</v>
      </c>
      <c r="EW30" s="14" t="s">
        <v>46</v>
      </c>
      <c r="EX30" s="117" t="s">
        <v>164</v>
      </c>
      <c r="EZ30" s="14">
        <v>10</v>
      </c>
      <c r="FA30" s="14" t="s">
        <v>495</v>
      </c>
      <c r="FB30" s="117" t="s">
        <v>164</v>
      </c>
      <c r="FC30" s="14" t="s">
        <v>496</v>
      </c>
      <c r="FD30" s="117" t="s">
        <v>164</v>
      </c>
      <c r="FF30" s="14">
        <v>10</v>
      </c>
      <c r="FG30" s="14" t="s">
        <v>249</v>
      </c>
      <c r="FH30" s="116" t="s">
        <v>164</v>
      </c>
      <c r="FI30" s="14"/>
      <c r="FJ30" s="116" t="s">
        <v>164</v>
      </c>
      <c r="FK30" s="14"/>
      <c r="FL30" s="116" t="s">
        <v>164</v>
      </c>
      <c r="FN30" s="14">
        <v>10</v>
      </c>
      <c r="FO30" s="14" t="s">
        <v>63</v>
      </c>
      <c r="FP30" s="116" t="s">
        <v>164</v>
      </c>
      <c r="FQ30" s="14"/>
      <c r="FR30" s="116" t="s">
        <v>164</v>
      </c>
      <c r="FT30" s="14">
        <v>10</v>
      </c>
      <c r="FU30" s="14"/>
      <c r="FV30" s="116" t="s">
        <v>164</v>
      </c>
      <c r="FW30" s="14"/>
      <c r="FX30" s="116" t="s">
        <v>164</v>
      </c>
      <c r="FZ30" s="8">
        <v>10</v>
      </c>
      <c r="GA30" s="14" t="s">
        <v>497</v>
      </c>
      <c r="GB30" s="117" t="s">
        <v>164</v>
      </c>
    </row>
    <row r="31" spans="1:184" x14ac:dyDescent="0.2">
      <c r="BT31" s="1">
        <v>44</v>
      </c>
      <c r="BU31" s="1" t="s">
        <v>403</v>
      </c>
      <c r="BV31" s="116" t="s">
        <v>164</v>
      </c>
      <c r="BX31" s="8">
        <v>44</v>
      </c>
      <c r="BY31" s="1" t="s">
        <v>403</v>
      </c>
      <c r="BZ31" s="116" t="s">
        <v>164</v>
      </c>
      <c r="CB31" s="8">
        <v>44</v>
      </c>
      <c r="CC31" s="1" t="s">
        <v>403</v>
      </c>
      <c r="CD31" s="116" t="s">
        <v>164</v>
      </c>
      <c r="CF31" s="8">
        <v>36</v>
      </c>
      <c r="CG31" s="1" t="s">
        <v>498</v>
      </c>
      <c r="CH31" s="116" t="s">
        <v>164</v>
      </c>
      <c r="CJ31" s="14">
        <v>36</v>
      </c>
      <c r="CK31" s="1" t="s">
        <v>498</v>
      </c>
      <c r="CL31" s="116" t="s">
        <v>164</v>
      </c>
      <c r="CN31" s="8">
        <v>44</v>
      </c>
      <c r="CO31" s="1" t="s">
        <v>197</v>
      </c>
      <c r="CP31" s="116" t="s">
        <v>164</v>
      </c>
      <c r="CR31" s="8">
        <v>36</v>
      </c>
      <c r="CS31" s="1" t="s">
        <v>499</v>
      </c>
      <c r="CT31" s="116" t="s">
        <v>164</v>
      </c>
      <c r="CV31" s="8">
        <v>36</v>
      </c>
      <c r="CW31" s="1" t="s">
        <v>560</v>
      </c>
      <c r="CX31" s="116" t="s">
        <v>164</v>
      </c>
      <c r="CZ31" s="1">
        <v>44</v>
      </c>
      <c r="DA31" s="1" t="s">
        <v>500</v>
      </c>
      <c r="DB31" s="116" t="s">
        <v>164</v>
      </c>
      <c r="DD31" s="1">
        <v>36</v>
      </c>
      <c r="DE31" s="1" t="s">
        <v>501</v>
      </c>
      <c r="DF31" s="116" t="s">
        <v>164</v>
      </c>
      <c r="DP31" s="8">
        <v>36</v>
      </c>
      <c r="DQ31" s="1" t="s">
        <v>438</v>
      </c>
      <c r="DR31" s="117" t="s">
        <v>164</v>
      </c>
      <c r="DT31" s="8">
        <v>36</v>
      </c>
      <c r="DU31" s="1" t="s">
        <v>419</v>
      </c>
      <c r="DV31" s="117" t="s">
        <v>164</v>
      </c>
      <c r="EB31" s="8">
        <v>44</v>
      </c>
      <c r="EC31" s="1" t="s">
        <v>201</v>
      </c>
      <c r="ED31" s="116" t="s">
        <v>164</v>
      </c>
      <c r="EE31" s="116"/>
      <c r="EF31" s="8">
        <v>44</v>
      </c>
      <c r="EG31" s="1" t="s">
        <v>583</v>
      </c>
      <c r="EH31" s="116" t="s">
        <v>164</v>
      </c>
      <c r="EI31" s="116"/>
      <c r="EJ31" s="8">
        <v>44</v>
      </c>
      <c r="EK31" s="1" t="s">
        <v>610</v>
      </c>
      <c r="EL31" s="116" t="s">
        <v>164</v>
      </c>
      <c r="EN31" s="13">
        <v>11</v>
      </c>
      <c r="EO31" s="13" t="s">
        <v>263</v>
      </c>
      <c r="EP31" s="117" t="s">
        <v>164</v>
      </c>
      <c r="EQ31" s="13" t="s">
        <v>263</v>
      </c>
      <c r="ER31" s="117" t="s">
        <v>164</v>
      </c>
      <c r="ET31" s="13">
        <v>11</v>
      </c>
      <c r="EU31" s="13"/>
      <c r="EV31" s="117" t="s">
        <v>164</v>
      </c>
      <c r="EW31" s="13"/>
      <c r="EX31" s="117" t="s">
        <v>164</v>
      </c>
      <c r="EZ31" s="13">
        <v>11</v>
      </c>
      <c r="FA31" s="13" t="s">
        <v>502</v>
      </c>
      <c r="FB31" s="117" t="s">
        <v>164</v>
      </c>
      <c r="FC31" s="13"/>
      <c r="FD31" s="117" t="s">
        <v>164</v>
      </c>
      <c r="FF31" s="13">
        <v>11</v>
      </c>
      <c r="FG31" s="13" t="s">
        <v>316</v>
      </c>
      <c r="FH31" s="116" t="s">
        <v>164</v>
      </c>
      <c r="FI31" s="14" t="s">
        <v>340</v>
      </c>
      <c r="FJ31" s="116" t="s">
        <v>164</v>
      </c>
      <c r="FK31" s="14" t="s">
        <v>340</v>
      </c>
      <c r="FL31" s="116" t="s">
        <v>164</v>
      </c>
      <c r="FN31" s="13">
        <v>11</v>
      </c>
      <c r="FO31" s="13"/>
      <c r="FP31" s="116" t="s">
        <v>164</v>
      </c>
      <c r="FQ31" s="13"/>
      <c r="FR31" s="116" t="s">
        <v>164</v>
      </c>
      <c r="FT31" s="13">
        <v>11</v>
      </c>
      <c r="FU31" s="13"/>
      <c r="FV31" s="116" t="s">
        <v>164</v>
      </c>
      <c r="FW31" s="13"/>
      <c r="FX31" s="116" t="s">
        <v>164</v>
      </c>
      <c r="FZ31" s="4">
        <v>11</v>
      </c>
      <c r="GA31" s="13"/>
      <c r="GB31" s="119" t="s">
        <v>164</v>
      </c>
    </row>
    <row r="32" spans="1:184" x14ac:dyDescent="0.2">
      <c r="BT32" s="1">
        <v>45</v>
      </c>
      <c r="BU32" s="1" t="s">
        <v>359</v>
      </c>
      <c r="BV32" s="116" t="s">
        <v>164</v>
      </c>
      <c r="BX32" s="4">
        <v>45</v>
      </c>
      <c r="BY32" s="1" t="s">
        <v>359</v>
      </c>
      <c r="BZ32" s="116" t="s">
        <v>164</v>
      </c>
      <c r="CB32" s="4">
        <v>45</v>
      </c>
      <c r="CC32" s="1" t="s">
        <v>359</v>
      </c>
      <c r="CD32" s="116" t="s">
        <v>164</v>
      </c>
      <c r="CF32" s="4">
        <v>37</v>
      </c>
      <c r="CG32" s="1" t="s">
        <v>503</v>
      </c>
      <c r="CH32" s="116" t="s">
        <v>164</v>
      </c>
      <c r="CJ32" s="13">
        <v>37</v>
      </c>
      <c r="CK32" s="1" t="s">
        <v>503</v>
      </c>
      <c r="CL32" s="116" t="s">
        <v>164</v>
      </c>
      <c r="CN32" s="4">
        <v>45</v>
      </c>
      <c r="CO32" s="1" t="s">
        <v>168</v>
      </c>
      <c r="CP32" s="116" t="s">
        <v>164</v>
      </c>
      <c r="CR32" s="4">
        <v>37</v>
      </c>
      <c r="CS32" s="1" t="s">
        <v>504</v>
      </c>
      <c r="CT32" s="116" t="s">
        <v>164</v>
      </c>
      <c r="CV32" s="4">
        <v>37</v>
      </c>
      <c r="CW32" s="1" t="s">
        <v>564</v>
      </c>
      <c r="CX32" s="116" t="s">
        <v>164</v>
      </c>
      <c r="CZ32" s="1">
        <v>45</v>
      </c>
      <c r="DA32" s="1" t="s">
        <v>505</v>
      </c>
      <c r="DB32" s="116" t="s">
        <v>164</v>
      </c>
      <c r="DD32" s="1">
        <v>37</v>
      </c>
      <c r="DE32" s="1" t="s">
        <v>506</v>
      </c>
      <c r="DF32" s="116" t="s">
        <v>164</v>
      </c>
      <c r="DP32" s="4">
        <v>37</v>
      </c>
      <c r="DQ32" s="1" t="s">
        <v>458</v>
      </c>
      <c r="DR32" s="117" t="s">
        <v>164</v>
      </c>
      <c r="DT32" s="4">
        <v>37</v>
      </c>
      <c r="DU32" s="1" t="s">
        <v>427</v>
      </c>
      <c r="DV32" s="117" t="s">
        <v>164</v>
      </c>
      <c r="EB32" s="4">
        <v>45</v>
      </c>
      <c r="EC32" s="1" t="s">
        <v>369</v>
      </c>
      <c r="ED32" s="116" t="s">
        <v>164</v>
      </c>
      <c r="EE32" s="116"/>
      <c r="EF32" s="4">
        <v>45</v>
      </c>
      <c r="EG32" s="1" t="s">
        <v>584</v>
      </c>
      <c r="EH32" s="116" t="s">
        <v>164</v>
      </c>
      <c r="EI32" s="116"/>
      <c r="EJ32" s="4">
        <v>45</v>
      </c>
      <c r="EK32" s="1" t="s">
        <v>611</v>
      </c>
      <c r="EL32" s="116" t="s">
        <v>164</v>
      </c>
      <c r="EN32" s="14">
        <v>12</v>
      </c>
      <c r="EO32" s="14" t="s">
        <v>160</v>
      </c>
      <c r="EP32" s="117" t="s">
        <v>164</v>
      </c>
      <c r="EQ32" s="14" t="s">
        <v>160</v>
      </c>
      <c r="ER32" s="117" t="s">
        <v>164</v>
      </c>
      <c r="ET32" s="14">
        <v>12</v>
      </c>
      <c r="EU32" s="14"/>
      <c r="EV32" s="117" t="s">
        <v>164</v>
      </c>
      <c r="EW32" s="14"/>
      <c r="EX32" s="117" t="s">
        <v>164</v>
      </c>
      <c r="EZ32" s="14">
        <v>12</v>
      </c>
      <c r="FA32" s="14" t="s">
        <v>507</v>
      </c>
      <c r="FB32" s="117" t="s">
        <v>164</v>
      </c>
      <c r="FC32" s="14"/>
      <c r="FD32" s="117" t="s">
        <v>164</v>
      </c>
      <c r="FF32" s="14">
        <v>12</v>
      </c>
      <c r="FG32" s="14" t="s">
        <v>333</v>
      </c>
      <c r="FH32" s="116" t="s">
        <v>164</v>
      </c>
      <c r="FI32" s="14" t="s">
        <v>508</v>
      </c>
      <c r="FJ32" s="116" t="s">
        <v>164</v>
      </c>
      <c r="FK32" s="14" t="s">
        <v>508</v>
      </c>
      <c r="FL32" s="116" t="s">
        <v>164</v>
      </c>
      <c r="FN32" s="14">
        <v>12</v>
      </c>
      <c r="FO32" s="14"/>
      <c r="FP32" s="116" t="s">
        <v>164</v>
      </c>
      <c r="FQ32" s="14"/>
      <c r="FR32" s="116" t="s">
        <v>164</v>
      </c>
      <c r="FT32" s="14">
        <v>12</v>
      </c>
      <c r="FU32" s="14"/>
      <c r="FV32" s="116" t="s">
        <v>164</v>
      </c>
      <c r="FW32" s="14"/>
      <c r="FX32" s="116" t="s">
        <v>164</v>
      </c>
      <c r="FZ32" s="8">
        <v>12</v>
      </c>
      <c r="GA32" s="14"/>
      <c r="GB32" s="117" t="s">
        <v>164</v>
      </c>
    </row>
    <row r="33" spans="72:184" x14ac:dyDescent="0.2">
      <c r="BT33" s="1">
        <v>46</v>
      </c>
      <c r="BU33" s="1" t="s">
        <v>346</v>
      </c>
      <c r="BV33" s="116" t="s">
        <v>164</v>
      </c>
      <c r="BX33" s="8">
        <v>46</v>
      </c>
      <c r="BY33" s="1" t="s">
        <v>346</v>
      </c>
      <c r="BZ33" s="116" t="s">
        <v>164</v>
      </c>
      <c r="CB33" s="8">
        <v>46</v>
      </c>
      <c r="CC33" s="1" t="s">
        <v>346</v>
      </c>
      <c r="CD33" s="116" t="s">
        <v>164</v>
      </c>
      <c r="CF33" s="8">
        <v>38</v>
      </c>
      <c r="CG33" s="1" t="s">
        <v>199</v>
      </c>
      <c r="CH33" s="116" t="s">
        <v>164</v>
      </c>
      <c r="CJ33" s="14">
        <v>38</v>
      </c>
      <c r="CK33" s="1" t="s">
        <v>330</v>
      </c>
      <c r="CL33" s="116" t="s">
        <v>164</v>
      </c>
      <c r="CN33" s="8">
        <v>46</v>
      </c>
      <c r="CO33" s="1" t="s">
        <v>384</v>
      </c>
      <c r="CP33" s="116" t="s">
        <v>164</v>
      </c>
      <c r="CR33" s="8">
        <v>38</v>
      </c>
      <c r="CS33" s="1" t="s">
        <v>509</v>
      </c>
      <c r="CT33" s="116" t="s">
        <v>164</v>
      </c>
      <c r="CV33" s="8">
        <v>38</v>
      </c>
      <c r="CW33" s="1" t="s">
        <v>565</v>
      </c>
      <c r="CX33" s="116" t="s">
        <v>164</v>
      </c>
      <c r="CZ33" s="1">
        <v>46</v>
      </c>
      <c r="DA33" s="1" t="s">
        <v>510</v>
      </c>
      <c r="DB33" s="116" t="s">
        <v>164</v>
      </c>
      <c r="DD33" s="1">
        <v>38</v>
      </c>
      <c r="DE33" s="1" t="s">
        <v>511</v>
      </c>
      <c r="DF33" s="116" t="s">
        <v>164</v>
      </c>
      <c r="DP33" s="8">
        <v>38</v>
      </c>
      <c r="DQ33" s="1" t="s">
        <v>486</v>
      </c>
      <c r="DR33" s="117" t="s">
        <v>164</v>
      </c>
      <c r="DT33" s="8">
        <v>38</v>
      </c>
      <c r="DU33" s="1" t="s">
        <v>207</v>
      </c>
      <c r="DV33" s="117" t="s">
        <v>164</v>
      </c>
      <c r="EB33" s="8">
        <v>46</v>
      </c>
      <c r="EC33" s="1" t="s">
        <v>384</v>
      </c>
      <c r="ED33" s="116" t="s">
        <v>164</v>
      </c>
      <c r="EE33" s="116"/>
      <c r="EF33" s="8">
        <v>46</v>
      </c>
      <c r="EG33" s="1" t="s">
        <v>585</v>
      </c>
      <c r="EH33" s="116" t="s">
        <v>164</v>
      </c>
      <c r="EI33" s="116"/>
      <c r="EJ33" s="8">
        <v>46</v>
      </c>
      <c r="EK33" s="1" t="s">
        <v>612</v>
      </c>
      <c r="EL33" s="116" t="s">
        <v>164</v>
      </c>
      <c r="EN33" s="13">
        <v>13</v>
      </c>
      <c r="EO33" s="13" t="s">
        <v>183</v>
      </c>
      <c r="EP33" s="117" t="s">
        <v>164</v>
      </c>
      <c r="EQ33" s="13"/>
      <c r="ER33" s="117" t="s">
        <v>164</v>
      </c>
      <c r="ET33" s="13">
        <v>13</v>
      </c>
      <c r="EU33" s="13" t="s">
        <v>57</v>
      </c>
      <c r="EV33" s="117" t="s">
        <v>164</v>
      </c>
      <c r="EW33" s="13"/>
      <c r="EX33" s="117" t="s">
        <v>164</v>
      </c>
      <c r="EZ33" s="13">
        <v>13</v>
      </c>
      <c r="FA33" s="13"/>
      <c r="FB33" s="117" t="s">
        <v>164</v>
      </c>
      <c r="FC33" s="13"/>
      <c r="FD33" s="117" t="s">
        <v>164</v>
      </c>
      <c r="FF33" s="13">
        <v>13</v>
      </c>
      <c r="FG33" s="13"/>
      <c r="FH33" s="116" t="s">
        <v>164</v>
      </c>
      <c r="FI33" s="14"/>
      <c r="FJ33" s="116" t="s">
        <v>164</v>
      </c>
      <c r="FK33" s="13"/>
      <c r="FL33" s="116" t="s">
        <v>164</v>
      </c>
      <c r="FN33" s="13">
        <v>13</v>
      </c>
      <c r="FO33" s="13"/>
      <c r="FP33" s="116" t="s">
        <v>164</v>
      </c>
      <c r="FQ33" s="13"/>
      <c r="FR33" s="116" t="s">
        <v>164</v>
      </c>
      <c r="FT33" s="13">
        <v>13</v>
      </c>
      <c r="FU33" s="13"/>
      <c r="FV33" s="116" t="s">
        <v>164</v>
      </c>
      <c r="FW33" s="13"/>
      <c r="FX33" s="116" t="s">
        <v>164</v>
      </c>
      <c r="FZ33" s="4">
        <v>13</v>
      </c>
      <c r="GA33" s="13" t="s">
        <v>512</v>
      </c>
      <c r="GB33" s="119" t="s">
        <v>164</v>
      </c>
    </row>
    <row r="34" spans="72:184" x14ac:dyDescent="0.2">
      <c r="BT34" s="1">
        <v>47</v>
      </c>
      <c r="BU34" s="1" t="s">
        <v>330</v>
      </c>
      <c r="BV34" s="116" t="s">
        <v>164</v>
      </c>
      <c r="BX34" s="4">
        <v>47</v>
      </c>
      <c r="BY34" s="1" t="s">
        <v>330</v>
      </c>
      <c r="BZ34" s="116" t="s">
        <v>164</v>
      </c>
      <c r="CB34" s="4">
        <v>47</v>
      </c>
      <c r="CC34" s="1" t="s">
        <v>330</v>
      </c>
      <c r="CD34" s="116" t="s">
        <v>164</v>
      </c>
      <c r="CF34" s="4">
        <v>39</v>
      </c>
      <c r="CG34" s="1" t="s">
        <v>408</v>
      </c>
      <c r="CH34" s="116" t="s">
        <v>164</v>
      </c>
      <c r="CJ34" s="13">
        <v>39</v>
      </c>
      <c r="CK34" s="1" t="s">
        <v>408</v>
      </c>
      <c r="CL34" s="116" t="s">
        <v>164</v>
      </c>
      <c r="CN34" s="4">
        <v>47</v>
      </c>
      <c r="CO34" s="1" t="s">
        <v>326</v>
      </c>
      <c r="CP34" s="116" t="s">
        <v>164</v>
      </c>
      <c r="CR34" s="4">
        <v>39</v>
      </c>
      <c r="CS34" s="1" t="s">
        <v>513</v>
      </c>
      <c r="CT34" s="116" t="s">
        <v>164</v>
      </c>
      <c r="CV34" s="4">
        <v>39</v>
      </c>
      <c r="CW34" s="1" t="s">
        <v>566</v>
      </c>
      <c r="CX34" s="116" t="s">
        <v>164</v>
      </c>
      <c r="CZ34" s="1">
        <v>47</v>
      </c>
      <c r="DA34" s="1" t="s">
        <v>514</v>
      </c>
      <c r="DB34" s="116" t="s">
        <v>164</v>
      </c>
      <c r="DD34" s="1">
        <v>39</v>
      </c>
      <c r="DE34" s="1" t="s">
        <v>515</v>
      </c>
      <c r="DF34" s="116" t="s">
        <v>164</v>
      </c>
      <c r="DP34" s="4">
        <v>39</v>
      </c>
      <c r="DQ34" s="1" t="s">
        <v>491</v>
      </c>
      <c r="DR34" s="117" t="s">
        <v>164</v>
      </c>
      <c r="DT34" s="4">
        <v>39</v>
      </c>
      <c r="DU34" s="1" t="s">
        <v>171</v>
      </c>
      <c r="DV34" s="117" t="s">
        <v>164</v>
      </c>
      <c r="EB34" s="4">
        <v>47</v>
      </c>
      <c r="EC34" s="1" t="s">
        <v>326</v>
      </c>
      <c r="ED34" s="116" t="s">
        <v>164</v>
      </c>
      <c r="EE34" s="116"/>
      <c r="EF34" s="4">
        <v>47</v>
      </c>
      <c r="EG34" s="1" t="s">
        <v>586</v>
      </c>
      <c r="EH34" s="116" t="s">
        <v>164</v>
      </c>
      <c r="EI34" s="116"/>
      <c r="EJ34" s="4">
        <v>47</v>
      </c>
      <c r="EK34" s="1" t="s">
        <v>613</v>
      </c>
      <c r="EL34" s="116" t="s">
        <v>164</v>
      </c>
      <c r="EN34" s="14">
        <v>14</v>
      </c>
      <c r="EO34" s="14" t="s">
        <v>215</v>
      </c>
      <c r="EP34" s="117" t="s">
        <v>164</v>
      </c>
      <c r="EQ34" s="14"/>
      <c r="ER34" s="117" t="s">
        <v>164</v>
      </c>
      <c r="ET34" s="14">
        <v>14</v>
      </c>
      <c r="EU34" s="14" t="s">
        <v>60</v>
      </c>
      <c r="EV34" s="117" t="s">
        <v>164</v>
      </c>
      <c r="EW34" s="14"/>
      <c r="EX34" s="117" t="s">
        <v>164</v>
      </c>
      <c r="EZ34" s="14">
        <v>14</v>
      </c>
      <c r="FA34" s="14" t="s">
        <v>516</v>
      </c>
      <c r="FB34" s="117" t="s">
        <v>164</v>
      </c>
      <c r="FC34" s="14"/>
      <c r="FD34" s="117" t="s">
        <v>164</v>
      </c>
      <c r="FF34" s="14">
        <v>14</v>
      </c>
      <c r="FG34" s="14"/>
      <c r="FH34" s="116" t="s">
        <v>164</v>
      </c>
      <c r="FI34" s="14"/>
      <c r="FJ34" s="116" t="s">
        <v>164</v>
      </c>
      <c r="FK34" s="14"/>
      <c r="FL34" s="116" t="s">
        <v>164</v>
      </c>
      <c r="FN34" s="14">
        <v>14</v>
      </c>
      <c r="FO34" s="14"/>
      <c r="FP34" s="116" t="s">
        <v>164</v>
      </c>
      <c r="FQ34" s="14"/>
      <c r="FR34" s="116" t="s">
        <v>164</v>
      </c>
      <c r="FT34" s="14">
        <v>14</v>
      </c>
      <c r="FU34" s="14"/>
      <c r="FV34" s="116" t="s">
        <v>164</v>
      </c>
      <c r="FW34" s="14"/>
      <c r="FX34" s="116" t="s">
        <v>164</v>
      </c>
      <c r="FZ34" s="8">
        <v>14</v>
      </c>
      <c r="GA34" s="14" t="s">
        <v>517</v>
      </c>
      <c r="GB34" s="117" t="s">
        <v>164</v>
      </c>
    </row>
    <row r="35" spans="72:184" x14ac:dyDescent="0.2">
      <c r="BT35" s="1">
        <v>48</v>
      </c>
      <c r="BU35" s="1" t="s">
        <v>311</v>
      </c>
      <c r="BV35" s="116" t="s">
        <v>164</v>
      </c>
      <c r="BX35" s="8">
        <v>48</v>
      </c>
      <c r="BY35" s="1" t="s">
        <v>311</v>
      </c>
      <c r="BZ35" s="116" t="s">
        <v>164</v>
      </c>
      <c r="CB35" s="8">
        <v>48</v>
      </c>
      <c r="CC35" s="1" t="s">
        <v>311</v>
      </c>
      <c r="CD35" s="116" t="s">
        <v>164</v>
      </c>
      <c r="CF35" s="8">
        <v>40</v>
      </c>
      <c r="CG35" s="1" t="s">
        <v>419</v>
      </c>
      <c r="CH35" s="116" t="s">
        <v>164</v>
      </c>
      <c r="CJ35" s="14">
        <v>40</v>
      </c>
      <c r="CK35" s="1" t="s">
        <v>419</v>
      </c>
      <c r="CL35" s="116" t="s">
        <v>164</v>
      </c>
      <c r="CN35" s="8">
        <v>48</v>
      </c>
      <c r="CO35" s="1" t="s">
        <v>408</v>
      </c>
      <c r="CP35" s="116" t="s">
        <v>164</v>
      </c>
      <c r="CR35" s="8">
        <v>40</v>
      </c>
      <c r="CS35" s="1" t="s">
        <v>518</v>
      </c>
      <c r="CT35" s="116" t="s">
        <v>164</v>
      </c>
      <c r="CV35" s="8">
        <v>40</v>
      </c>
      <c r="CW35" s="1" t="s">
        <v>567</v>
      </c>
      <c r="CX35" s="116" t="s">
        <v>164</v>
      </c>
      <c r="CZ35" s="1">
        <v>48</v>
      </c>
      <c r="DA35" s="1" t="s">
        <v>519</v>
      </c>
      <c r="DB35" s="116" t="s">
        <v>164</v>
      </c>
      <c r="DD35" s="1">
        <v>40</v>
      </c>
      <c r="DE35" s="1" t="s">
        <v>520</v>
      </c>
      <c r="DF35" s="116" t="s">
        <v>164</v>
      </c>
      <c r="DP35" s="8">
        <v>40</v>
      </c>
      <c r="DQ35" s="1" t="s">
        <v>498</v>
      </c>
      <c r="DR35" s="117" t="s">
        <v>164</v>
      </c>
      <c r="DT35" s="8">
        <v>40</v>
      </c>
      <c r="DU35" s="1" t="s">
        <v>486</v>
      </c>
      <c r="DV35" s="117" t="s">
        <v>164</v>
      </c>
      <c r="EB35" s="8">
        <v>48</v>
      </c>
      <c r="EC35" s="1" t="s">
        <v>408</v>
      </c>
      <c r="ED35" s="116" t="s">
        <v>164</v>
      </c>
      <c r="EE35" s="116"/>
      <c r="EF35" s="8">
        <v>48</v>
      </c>
      <c r="EG35" s="1" t="s">
        <v>587</v>
      </c>
      <c r="EH35" s="116" t="s">
        <v>164</v>
      </c>
      <c r="EI35" s="116"/>
      <c r="EJ35" s="8">
        <v>48</v>
      </c>
      <c r="EK35" s="1" t="s">
        <v>30</v>
      </c>
      <c r="EL35" s="116" t="s">
        <v>164</v>
      </c>
      <c r="EN35" s="13">
        <v>15</v>
      </c>
      <c r="EO35" s="13" t="s">
        <v>223</v>
      </c>
      <c r="EP35" s="117" t="s">
        <v>164</v>
      </c>
      <c r="EQ35" s="13" t="s">
        <v>262</v>
      </c>
      <c r="ER35" s="117" t="s">
        <v>164</v>
      </c>
      <c r="ET35" s="13">
        <v>15</v>
      </c>
      <c r="EU35" s="13"/>
      <c r="EV35" s="117" t="s">
        <v>164</v>
      </c>
      <c r="EW35" s="13" t="s">
        <v>295</v>
      </c>
      <c r="EX35" s="117" t="s">
        <v>164</v>
      </c>
      <c r="EZ35" s="13">
        <v>15</v>
      </c>
      <c r="FA35" s="13"/>
      <c r="FB35" s="117" t="s">
        <v>164</v>
      </c>
      <c r="FC35" s="13"/>
      <c r="FD35" s="117" t="s">
        <v>164</v>
      </c>
      <c r="FF35" s="13">
        <v>15</v>
      </c>
      <c r="FG35" s="13"/>
      <c r="FH35" s="116" t="s">
        <v>164</v>
      </c>
      <c r="FI35" s="14" t="s">
        <v>195</v>
      </c>
      <c r="FJ35" s="116" t="s">
        <v>164</v>
      </c>
      <c r="FK35" s="13"/>
      <c r="FL35" s="116" t="s">
        <v>164</v>
      </c>
      <c r="FN35" s="13">
        <v>15</v>
      </c>
      <c r="FO35" s="13"/>
      <c r="FP35" s="116" t="s">
        <v>164</v>
      </c>
      <c r="FQ35" s="13" t="s">
        <v>41</v>
      </c>
      <c r="FR35" s="116" t="s">
        <v>164</v>
      </c>
      <c r="FT35" s="13">
        <v>15</v>
      </c>
      <c r="FU35" s="13"/>
      <c r="FV35" s="116" t="s">
        <v>164</v>
      </c>
      <c r="FW35" s="13"/>
      <c r="FX35" s="116" t="s">
        <v>164</v>
      </c>
      <c r="FZ35" s="4">
        <v>15</v>
      </c>
      <c r="GA35" s="13" t="s">
        <v>521</v>
      </c>
      <c r="GB35" s="119" t="s">
        <v>164</v>
      </c>
    </row>
    <row r="36" spans="72:184" x14ac:dyDescent="0.2">
      <c r="BT36" s="1">
        <v>49</v>
      </c>
      <c r="BU36" s="1" t="s">
        <v>441</v>
      </c>
      <c r="BV36" s="116" t="s">
        <v>164</v>
      </c>
      <c r="BX36" s="4">
        <v>49</v>
      </c>
      <c r="BY36" s="1" t="s">
        <v>441</v>
      </c>
      <c r="BZ36" s="116" t="s">
        <v>164</v>
      </c>
      <c r="CB36" s="4">
        <v>49</v>
      </c>
      <c r="CC36" s="1" t="s">
        <v>441</v>
      </c>
      <c r="CD36" s="116" t="s">
        <v>164</v>
      </c>
      <c r="CF36" s="4">
        <v>41</v>
      </c>
      <c r="CG36" s="1" t="s">
        <v>427</v>
      </c>
      <c r="CH36" s="116" t="s">
        <v>164</v>
      </c>
      <c r="CJ36" s="13">
        <v>41</v>
      </c>
      <c r="CK36" s="1" t="s">
        <v>427</v>
      </c>
      <c r="CL36" s="116" t="s">
        <v>164</v>
      </c>
      <c r="CN36" s="4">
        <v>49</v>
      </c>
      <c r="CO36" s="1" t="s">
        <v>419</v>
      </c>
      <c r="CP36" s="116" t="s">
        <v>164</v>
      </c>
      <c r="CR36" s="4">
        <v>41</v>
      </c>
      <c r="CS36" s="1" t="s">
        <v>522</v>
      </c>
      <c r="CT36" s="116" t="s">
        <v>164</v>
      </c>
      <c r="CV36" s="4">
        <v>41</v>
      </c>
      <c r="CW36" s="1" t="s">
        <v>568</v>
      </c>
      <c r="CX36" s="116" t="s">
        <v>164</v>
      </c>
      <c r="CZ36" s="1">
        <v>49</v>
      </c>
      <c r="DA36" s="1" t="s">
        <v>523</v>
      </c>
      <c r="DB36" s="116" t="s">
        <v>164</v>
      </c>
      <c r="DD36" s="1">
        <v>41</v>
      </c>
      <c r="DE36" s="1" t="s">
        <v>524</v>
      </c>
      <c r="DF36" s="116" t="s">
        <v>164</v>
      </c>
      <c r="DP36" s="4">
        <v>41</v>
      </c>
      <c r="DQ36" s="1" t="s">
        <v>503</v>
      </c>
      <c r="DR36" s="119" t="s">
        <v>164</v>
      </c>
      <c r="DT36" s="4">
        <v>41</v>
      </c>
      <c r="DU36" s="1" t="s">
        <v>379</v>
      </c>
      <c r="DV36" s="117" t="s">
        <v>164</v>
      </c>
      <c r="EB36" s="4">
        <v>49</v>
      </c>
      <c r="EC36" s="1" t="s">
        <v>419</v>
      </c>
      <c r="ED36" s="116" t="s">
        <v>164</v>
      </c>
      <c r="EE36" s="116"/>
      <c r="EF36" s="4">
        <v>49</v>
      </c>
      <c r="EG36" s="1" t="s">
        <v>588</v>
      </c>
      <c r="EH36" s="116" t="s">
        <v>164</v>
      </c>
      <c r="EI36" s="116"/>
      <c r="EJ36" s="4">
        <v>49</v>
      </c>
      <c r="EK36" s="1" t="s">
        <v>614</v>
      </c>
      <c r="EL36" s="116" t="s">
        <v>164</v>
      </c>
      <c r="EN36" s="14">
        <v>16</v>
      </c>
      <c r="EO36" s="14" t="s">
        <v>242</v>
      </c>
      <c r="EP36" s="117" t="s">
        <v>164</v>
      </c>
      <c r="EQ36" s="14" t="s">
        <v>285</v>
      </c>
      <c r="ER36" s="117" t="s">
        <v>164</v>
      </c>
      <c r="ET36" s="14">
        <v>16</v>
      </c>
      <c r="EU36" s="14"/>
      <c r="EV36" s="117" t="s">
        <v>164</v>
      </c>
      <c r="EW36" s="14" t="s">
        <v>525</v>
      </c>
      <c r="EX36" s="117" t="s">
        <v>164</v>
      </c>
      <c r="EZ36" s="14">
        <v>16</v>
      </c>
      <c r="FA36" s="14"/>
      <c r="FB36" s="117" t="s">
        <v>164</v>
      </c>
      <c r="FC36" s="14"/>
      <c r="FD36" s="117" t="s">
        <v>164</v>
      </c>
      <c r="FF36" s="14">
        <v>16</v>
      </c>
      <c r="FG36" s="14" t="s">
        <v>397</v>
      </c>
      <c r="FH36" s="116" t="s">
        <v>164</v>
      </c>
      <c r="FI36" s="14" t="s">
        <v>177</v>
      </c>
      <c r="FJ36" s="116" t="s">
        <v>164</v>
      </c>
      <c r="FK36" s="14"/>
      <c r="FL36" s="116" t="s">
        <v>164</v>
      </c>
      <c r="FN36" s="14">
        <v>16</v>
      </c>
      <c r="FO36" s="14"/>
      <c r="FP36" s="116" t="s">
        <v>164</v>
      </c>
      <c r="FQ36" s="116"/>
      <c r="FR36" s="116" t="s">
        <v>164</v>
      </c>
      <c r="FT36" s="14">
        <v>16</v>
      </c>
      <c r="FU36" s="14"/>
      <c r="FV36" s="116" t="s">
        <v>164</v>
      </c>
      <c r="FW36" s="14"/>
      <c r="FX36" s="116" t="s">
        <v>164</v>
      </c>
      <c r="FZ36" s="8">
        <v>16</v>
      </c>
      <c r="GA36" s="14" t="s">
        <v>526</v>
      </c>
      <c r="GB36" s="117" t="s">
        <v>164</v>
      </c>
    </row>
    <row r="37" spans="72:184" x14ac:dyDescent="0.2">
      <c r="BT37" s="1">
        <v>50</v>
      </c>
      <c r="BU37" s="1" t="s">
        <v>461</v>
      </c>
      <c r="BV37" s="116" t="s">
        <v>164</v>
      </c>
      <c r="BX37" s="8">
        <v>50</v>
      </c>
      <c r="BY37" s="1" t="s">
        <v>461</v>
      </c>
      <c r="BZ37" s="116" t="s">
        <v>164</v>
      </c>
      <c r="CB37" s="8">
        <v>50</v>
      </c>
      <c r="CC37" s="1" t="s">
        <v>461</v>
      </c>
      <c r="CD37" s="116" t="s">
        <v>164</v>
      </c>
      <c r="CF37" s="8">
        <v>42</v>
      </c>
      <c r="CG37" s="1" t="s">
        <v>40</v>
      </c>
      <c r="CH37" s="116" t="s">
        <v>164</v>
      </c>
      <c r="CJ37" s="14">
        <v>42</v>
      </c>
      <c r="CK37" s="1" t="s">
        <v>40</v>
      </c>
      <c r="CL37" s="116" t="s">
        <v>164</v>
      </c>
      <c r="CN37" s="8">
        <v>50</v>
      </c>
      <c r="CO37" s="1" t="s">
        <v>427</v>
      </c>
      <c r="CP37" s="116" t="s">
        <v>164</v>
      </c>
      <c r="CR37" s="8">
        <v>42</v>
      </c>
      <c r="CS37" s="1" t="s">
        <v>40</v>
      </c>
      <c r="CT37" s="116" t="s">
        <v>164</v>
      </c>
      <c r="CV37" s="8">
        <v>42</v>
      </c>
      <c r="CW37" s="1" t="s">
        <v>40</v>
      </c>
      <c r="CX37" s="116" t="s">
        <v>164</v>
      </c>
      <c r="CZ37" s="1">
        <v>50</v>
      </c>
      <c r="DA37" s="1" t="s">
        <v>527</v>
      </c>
      <c r="DB37" s="116" t="s">
        <v>164</v>
      </c>
      <c r="DD37" s="1">
        <v>42</v>
      </c>
      <c r="DE37" s="1" t="s">
        <v>40</v>
      </c>
      <c r="DF37" s="116" t="s">
        <v>164</v>
      </c>
      <c r="DP37" s="8">
        <v>42</v>
      </c>
      <c r="DQ37" s="1" t="s">
        <v>40</v>
      </c>
      <c r="DR37" s="117" t="s">
        <v>164</v>
      </c>
      <c r="DT37" s="8">
        <v>42</v>
      </c>
      <c r="DU37" s="1" t="s">
        <v>40</v>
      </c>
      <c r="DV37" s="117" t="s">
        <v>164</v>
      </c>
      <c r="EB37" s="8">
        <v>50</v>
      </c>
      <c r="EC37" s="1" t="s">
        <v>427</v>
      </c>
      <c r="ED37" s="116" t="s">
        <v>164</v>
      </c>
      <c r="EE37" s="116"/>
      <c r="EF37" s="8">
        <v>50</v>
      </c>
      <c r="EG37" s="1" t="s">
        <v>589</v>
      </c>
      <c r="EH37" s="116" t="s">
        <v>164</v>
      </c>
      <c r="EI37" s="116"/>
      <c r="EJ37" s="8">
        <v>50</v>
      </c>
      <c r="EK37" s="1" t="s">
        <v>615</v>
      </c>
      <c r="EL37" s="116" t="s">
        <v>164</v>
      </c>
      <c r="EN37" s="13">
        <v>17</v>
      </c>
      <c r="EO37" s="13" t="s">
        <v>194</v>
      </c>
      <c r="EP37" s="117" t="s">
        <v>164</v>
      </c>
      <c r="EQ37" s="13" t="s">
        <v>243</v>
      </c>
      <c r="ER37" s="117" t="s">
        <v>164</v>
      </c>
      <c r="ET37" s="13">
        <v>17</v>
      </c>
      <c r="EU37" s="13"/>
      <c r="EV37" s="117" t="s">
        <v>164</v>
      </c>
      <c r="EW37" s="13" t="s">
        <v>68</v>
      </c>
      <c r="EX37" s="117" t="s">
        <v>164</v>
      </c>
      <c r="EZ37" s="13">
        <v>17</v>
      </c>
      <c r="FA37" s="13"/>
      <c r="FB37" s="117" t="s">
        <v>164</v>
      </c>
      <c r="FC37" s="13"/>
      <c r="FD37" s="117" t="s">
        <v>164</v>
      </c>
      <c r="FF37" s="13">
        <v>17</v>
      </c>
      <c r="FG37" s="13"/>
      <c r="FH37" s="116" t="s">
        <v>164</v>
      </c>
      <c r="FI37" s="14" t="s">
        <v>161</v>
      </c>
      <c r="FJ37" s="116" t="s">
        <v>164</v>
      </c>
      <c r="FK37" s="13"/>
      <c r="FL37" s="116" t="s">
        <v>164</v>
      </c>
      <c r="FN37" s="13">
        <v>17</v>
      </c>
      <c r="FO37" s="13"/>
      <c r="FP37" s="116" t="s">
        <v>164</v>
      </c>
      <c r="FQ37" s="116"/>
      <c r="FR37" s="116" t="s">
        <v>164</v>
      </c>
      <c r="FT37" s="13">
        <v>17</v>
      </c>
      <c r="FU37" s="13"/>
      <c r="FV37" s="116" t="s">
        <v>164</v>
      </c>
      <c r="FW37" s="13"/>
      <c r="FX37" s="116" t="s">
        <v>164</v>
      </c>
      <c r="FZ37" s="4">
        <v>17</v>
      </c>
      <c r="GA37" s="13" t="s">
        <v>528</v>
      </c>
      <c r="GB37" s="119" t="s">
        <v>164</v>
      </c>
    </row>
    <row r="38" spans="72:184" x14ac:dyDescent="0.2">
      <c r="CF38" s="4">
        <v>43</v>
      </c>
      <c r="CG38" s="1" t="s">
        <v>404</v>
      </c>
      <c r="CH38" s="116" t="s">
        <v>164</v>
      </c>
      <c r="CJ38" s="13">
        <v>43</v>
      </c>
      <c r="CK38" s="1" t="s">
        <v>404</v>
      </c>
      <c r="CL38" s="116" t="s">
        <v>164</v>
      </c>
      <c r="CR38" s="4">
        <v>43</v>
      </c>
      <c r="CS38" s="1" t="s">
        <v>529</v>
      </c>
      <c r="CT38" s="116" t="s">
        <v>164</v>
      </c>
      <c r="CV38" s="4">
        <v>43</v>
      </c>
      <c r="CW38" s="1" t="s">
        <v>359</v>
      </c>
      <c r="CX38" s="116" t="s">
        <v>164</v>
      </c>
      <c r="DD38" s="1">
        <v>43</v>
      </c>
      <c r="DE38" s="1" t="s">
        <v>530</v>
      </c>
      <c r="DF38" s="116" t="s">
        <v>164</v>
      </c>
      <c r="DP38" s="4">
        <v>43</v>
      </c>
      <c r="DQ38" s="1" t="s">
        <v>403</v>
      </c>
      <c r="DR38" s="117" t="s">
        <v>164</v>
      </c>
      <c r="DT38" s="4">
        <v>43</v>
      </c>
      <c r="DU38" s="1" t="s">
        <v>404</v>
      </c>
      <c r="DV38" s="117" t="s">
        <v>164</v>
      </c>
      <c r="EN38" s="6">
        <v>18</v>
      </c>
      <c r="EO38" s="6" t="s">
        <v>284</v>
      </c>
      <c r="EP38" s="121" t="s">
        <v>164</v>
      </c>
      <c r="EQ38" s="6" t="s">
        <v>305</v>
      </c>
      <c r="ER38" s="121" t="s">
        <v>164</v>
      </c>
      <c r="ET38" s="6">
        <v>18</v>
      </c>
      <c r="EU38" s="6"/>
      <c r="EV38" s="121" t="s">
        <v>164</v>
      </c>
      <c r="EW38" s="6" t="s">
        <v>315</v>
      </c>
      <c r="EX38" s="121" t="s">
        <v>164</v>
      </c>
      <c r="EZ38" s="6">
        <v>18</v>
      </c>
      <c r="FA38" s="6"/>
      <c r="FB38" s="121" t="s">
        <v>164</v>
      </c>
      <c r="FC38" s="6"/>
      <c r="FD38" s="121" t="s">
        <v>164</v>
      </c>
      <c r="FF38" s="6">
        <v>18</v>
      </c>
      <c r="FG38" s="6" t="s">
        <v>421</v>
      </c>
      <c r="FH38" s="116" t="s">
        <v>164</v>
      </c>
      <c r="FI38" s="6" t="s">
        <v>209</v>
      </c>
      <c r="FJ38" s="116" t="s">
        <v>164</v>
      </c>
      <c r="FK38" s="116" t="s">
        <v>164</v>
      </c>
      <c r="FL38" s="116" t="s">
        <v>164</v>
      </c>
      <c r="FN38" s="6">
        <v>18</v>
      </c>
      <c r="FO38" s="6"/>
      <c r="FP38" s="116" t="s">
        <v>164</v>
      </c>
      <c r="FQ38" s="116"/>
      <c r="FR38" s="116" t="s">
        <v>164</v>
      </c>
      <c r="FT38" s="6">
        <v>18</v>
      </c>
      <c r="FU38" s="6"/>
      <c r="FV38" s="116" t="s">
        <v>164</v>
      </c>
      <c r="FW38" s="6"/>
      <c r="FX38" s="116" t="s">
        <v>164</v>
      </c>
      <c r="FZ38" s="8">
        <v>18</v>
      </c>
      <c r="GA38" s="6" t="s">
        <v>531</v>
      </c>
      <c r="GB38" s="117" t="s">
        <v>164</v>
      </c>
    </row>
    <row r="39" spans="72:184" x14ac:dyDescent="0.2">
      <c r="CF39" s="8">
        <v>44</v>
      </c>
      <c r="CG39" s="1" t="s">
        <v>403</v>
      </c>
      <c r="CH39" s="116" t="s">
        <v>164</v>
      </c>
      <c r="CJ39" s="14">
        <v>44</v>
      </c>
      <c r="CK39" s="1" t="s">
        <v>403</v>
      </c>
      <c r="CL39" s="116" t="s">
        <v>164</v>
      </c>
      <c r="CR39" s="8">
        <v>44</v>
      </c>
      <c r="CS39" s="1" t="s">
        <v>532</v>
      </c>
      <c r="CT39" s="116" t="s">
        <v>164</v>
      </c>
      <c r="CV39" s="8">
        <v>44</v>
      </c>
      <c r="CW39" s="1" t="s">
        <v>346</v>
      </c>
      <c r="CX39" s="116" t="s">
        <v>164</v>
      </c>
      <c r="DD39" s="1">
        <v>44</v>
      </c>
      <c r="DE39" s="1" t="s">
        <v>533</v>
      </c>
      <c r="DF39" s="116" t="s">
        <v>164</v>
      </c>
      <c r="DP39" s="8">
        <v>44</v>
      </c>
      <c r="DQ39" s="1" t="s">
        <v>359</v>
      </c>
      <c r="DR39" s="117" t="s">
        <v>164</v>
      </c>
      <c r="DT39" s="8">
        <v>44</v>
      </c>
      <c r="DU39" s="1" t="s">
        <v>403</v>
      </c>
      <c r="DV39" s="117" t="s">
        <v>164</v>
      </c>
    </row>
    <row r="40" spans="72:184" x14ac:dyDescent="0.2">
      <c r="CF40" s="4">
        <v>45</v>
      </c>
      <c r="CG40" s="1" t="s">
        <v>359</v>
      </c>
      <c r="CH40" s="116" t="s">
        <v>164</v>
      </c>
      <c r="CJ40" s="13">
        <v>45</v>
      </c>
      <c r="CK40" s="1" t="s">
        <v>359</v>
      </c>
      <c r="CL40" s="116" t="s">
        <v>164</v>
      </c>
      <c r="CR40" s="4">
        <v>45</v>
      </c>
      <c r="CS40" s="1" t="s">
        <v>534</v>
      </c>
      <c r="CT40" s="116" t="s">
        <v>164</v>
      </c>
      <c r="CV40" s="4">
        <v>45</v>
      </c>
      <c r="CW40" s="1" t="s">
        <v>330</v>
      </c>
      <c r="CX40" s="116" t="s">
        <v>164</v>
      </c>
      <c r="DD40" s="1">
        <v>45</v>
      </c>
      <c r="DE40" s="1" t="s">
        <v>535</v>
      </c>
      <c r="DF40" s="116" t="s">
        <v>164</v>
      </c>
      <c r="DP40" s="4">
        <v>45</v>
      </c>
      <c r="DQ40" s="1" t="s">
        <v>330</v>
      </c>
      <c r="DR40" s="117" t="s">
        <v>164</v>
      </c>
      <c r="DT40" s="4">
        <v>45</v>
      </c>
      <c r="DU40" s="1" t="s">
        <v>359</v>
      </c>
      <c r="DV40" s="117" t="s">
        <v>164</v>
      </c>
      <c r="FT40" s="123"/>
      <c r="FU40" s="123"/>
      <c r="FV40" s="123"/>
      <c r="FZ40" s="99" t="s">
        <v>25</v>
      </c>
      <c r="GA40" s="99" t="s">
        <v>536</v>
      </c>
      <c r="GB40" s="99" t="s">
        <v>136</v>
      </c>
    </row>
    <row r="41" spans="72:184" x14ac:dyDescent="0.2">
      <c r="CF41" s="8">
        <v>46</v>
      </c>
      <c r="CG41" s="1" t="s">
        <v>267</v>
      </c>
      <c r="CH41" s="116" t="s">
        <v>164</v>
      </c>
      <c r="CJ41" s="14">
        <v>46</v>
      </c>
      <c r="CK41" s="1" t="s">
        <v>166</v>
      </c>
      <c r="CL41" s="116" t="s">
        <v>164</v>
      </c>
      <c r="CR41" s="8">
        <v>46</v>
      </c>
      <c r="CS41" s="1" t="s">
        <v>537</v>
      </c>
      <c r="CT41" s="116" t="s">
        <v>164</v>
      </c>
      <c r="CV41" s="8">
        <v>46</v>
      </c>
      <c r="CW41" s="1" t="s">
        <v>569</v>
      </c>
      <c r="CX41" s="116" t="s">
        <v>164</v>
      </c>
      <c r="DD41" s="1">
        <v>46</v>
      </c>
      <c r="DE41" s="1" t="s">
        <v>538</v>
      </c>
      <c r="DF41" s="116" t="s">
        <v>164</v>
      </c>
      <c r="DP41" s="8">
        <v>46</v>
      </c>
      <c r="DQ41" s="1" t="s">
        <v>267</v>
      </c>
      <c r="DR41" s="117" t="s">
        <v>164</v>
      </c>
      <c r="DT41" s="8">
        <v>46</v>
      </c>
      <c r="DU41" s="1" t="s">
        <v>491</v>
      </c>
      <c r="DV41" s="117" t="s">
        <v>164</v>
      </c>
      <c r="EN41" s="99" t="s">
        <v>25</v>
      </c>
      <c r="EO41" s="99" t="s">
        <v>539</v>
      </c>
      <c r="EP41" s="99" t="s">
        <v>136</v>
      </c>
      <c r="EQ41" s="99" t="s">
        <v>540</v>
      </c>
      <c r="ER41" s="99" t="s">
        <v>138</v>
      </c>
      <c r="ET41" s="99" t="s">
        <v>25</v>
      </c>
      <c r="EU41" s="99" t="s">
        <v>541</v>
      </c>
      <c r="EV41" s="99" t="s">
        <v>136</v>
      </c>
      <c r="EW41" s="99" t="s">
        <v>542</v>
      </c>
      <c r="EX41" s="99" t="s">
        <v>138</v>
      </c>
      <c r="EZ41" s="99" t="s">
        <v>25</v>
      </c>
      <c r="FA41" s="99" t="s">
        <v>543</v>
      </c>
      <c r="FB41" s="99" t="s">
        <v>136</v>
      </c>
      <c r="FC41" s="99" t="s">
        <v>544</v>
      </c>
      <c r="FD41" s="99" t="s">
        <v>138</v>
      </c>
      <c r="FV41" s="116"/>
      <c r="FZ41" s="4">
        <v>3</v>
      </c>
      <c r="GA41" s="13" t="s">
        <v>39</v>
      </c>
      <c r="GB41" s="119" t="s">
        <v>164</v>
      </c>
    </row>
    <row r="42" spans="72:184" x14ac:dyDescent="0.2">
      <c r="CF42" s="4">
        <v>47</v>
      </c>
      <c r="CG42" s="1" t="s">
        <v>272</v>
      </c>
      <c r="CH42" s="116" t="s">
        <v>164</v>
      </c>
      <c r="CJ42" s="13">
        <v>47</v>
      </c>
      <c r="CK42" s="1" t="s">
        <v>199</v>
      </c>
      <c r="CL42" s="116" t="s">
        <v>164</v>
      </c>
      <c r="CR42" s="4">
        <v>47</v>
      </c>
      <c r="CS42" s="1" t="s">
        <v>545</v>
      </c>
      <c r="CT42" s="116" t="s">
        <v>164</v>
      </c>
      <c r="CV42" s="4">
        <v>47</v>
      </c>
      <c r="CW42" s="1" t="s">
        <v>570</v>
      </c>
      <c r="CX42" s="116" t="s">
        <v>164</v>
      </c>
      <c r="DD42" s="1">
        <v>47</v>
      </c>
      <c r="DE42" s="1" t="s">
        <v>546</v>
      </c>
      <c r="DF42" s="116" t="s">
        <v>164</v>
      </c>
      <c r="DP42" s="4">
        <v>47</v>
      </c>
      <c r="DQ42" s="1" t="s">
        <v>246</v>
      </c>
      <c r="DR42" s="119" t="s">
        <v>164</v>
      </c>
      <c r="DT42" s="4">
        <v>47</v>
      </c>
      <c r="DU42" s="1" t="s">
        <v>498</v>
      </c>
      <c r="DV42" s="117" t="s">
        <v>164</v>
      </c>
      <c r="EN42" s="13">
        <v>3</v>
      </c>
      <c r="EO42" s="13" t="s">
        <v>177</v>
      </c>
      <c r="EP42" s="118" t="s">
        <v>164</v>
      </c>
      <c r="EQ42" s="13" t="s">
        <v>178</v>
      </c>
      <c r="ER42" s="118" t="s">
        <v>164</v>
      </c>
      <c r="ET42" s="13">
        <v>3</v>
      </c>
      <c r="EU42" s="13" t="s">
        <v>39</v>
      </c>
      <c r="EV42" s="118" t="s">
        <v>164</v>
      </c>
      <c r="EW42" s="13"/>
      <c r="EX42" s="118" t="s">
        <v>164</v>
      </c>
      <c r="EZ42" s="13">
        <v>3</v>
      </c>
      <c r="FA42" s="13" t="s">
        <v>39</v>
      </c>
      <c r="FB42" s="118" t="s">
        <v>164</v>
      </c>
      <c r="FC42" s="13"/>
      <c r="FD42" s="118" t="s">
        <v>164</v>
      </c>
      <c r="FV42" s="116"/>
      <c r="FZ42" s="8">
        <v>4</v>
      </c>
      <c r="GA42" s="14" t="s">
        <v>33</v>
      </c>
      <c r="GB42" s="117" t="s">
        <v>164</v>
      </c>
    </row>
    <row r="43" spans="72:184" x14ac:dyDescent="0.2">
      <c r="CF43" s="8">
        <v>48</v>
      </c>
      <c r="CG43" s="1" t="s">
        <v>311</v>
      </c>
      <c r="CH43" s="116" t="s">
        <v>164</v>
      </c>
      <c r="CJ43" s="14">
        <v>48</v>
      </c>
      <c r="CK43" s="1" t="s">
        <v>311</v>
      </c>
      <c r="CL43" s="116" t="s">
        <v>164</v>
      </c>
      <c r="CR43" s="8">
        <v>48</v>
      </c>
      <c r="CS43" s="1" t="s">
        <v>547</v>
      </c>
      <c r="CT43" s="116" t="s">
        <v>164</v>
      </c>
      <c r="CV43" s="8">
        <v>48</v>
      </c>
      <c r="CW43" s="1" t="s">
        <v>167</v>
      </c>
      <c r="CX43" s="116" t="s">
        <v>164</v>
      </c>
      <c r="DD43" s="1">
        <v>48</v>
      </c>
      <c r="DE43" s="1" t="s">
        <v>548</v>
      </c>
      <c r="DF43" s="116" t="s">
        <v>164</v>
      </c>
      <c r="DP43" s="8">
        <v>48</v>
      </c>
      <c r="DQ43" s="1" t="s">
        <v>226</v>
      </c>
      <c r="DR43" s="117" t="s">
        <v>164</v>
      </c>
      <c r="DT43" s="8">
        <v>48</v>
      </c>
      <c r="DU43" s="1" t="s">
        <v>503</v>
      </c>
      <c r="DV43" s="117" t="s">
        <v>164</v>
      </c>
      <c r="EN43" s="14">
        <v>4</v>
      </c>
      <c r="EO43" s="14" t="s">
        <v>209</v>
      </c>
      <c r="EP43" s="117" t="s">
        <v>164</v>
      </c>
      <c r="EQ43" s="14" t="s">
        <v>210</v>
      </c>
      <c r="ER43" s="117" t="s">
        <v>164</v>
      </c>
      <c r="ET43" s="14">
        <v>4</v>
      </c>
      <c r="EU43" s="14" t="s">
        <v>33</v>
      </c>
      <c r="EV43" s="117" t="s">
        <v>164</v>
      </c>
      <c r="EW43" s="14"/>
      <c r="EX43" s="117" t="s">
        <v>164</v>
      </c>
      <c r="EZ43" s="14">
        <v>4</v>
      </c>
      <c r="FA43" s="14" t="s">
        <v>33</v>
      </c>
      <c r="FB43" s="117" t="s">
        <v>164</v>
      </c>
      <c r="FC43" s="14"/>
      <c r="FD43" s="117" t="s">
        <v>164</v>
      </c>
      <c r="FV43" s="116"/>
      <c r="FZ43" s="4">
        <v>5</v>
      </c>
      <c r="GA43" s="13"/>
      <c r="GB43" s="119" t="s">
        <v>164</v>
      </c>
    </row>
    <row r="44" spans="72:184" x14ac:dyDescent="0.2">
      <c r="CF44" s="4">
        <v>49</v>
      </c>
      <c r="CG44" s="1" t="s">
        <v>441</v>
      </c>
      <c r="CH44" s="116" t="s">
        <v>164</v>
      </c>
      <c r="CJ44" s="13">
        <v>49</v>
      </c>
      <c r="CK44" s="1" t="s">
        <v>165</v>
      </c>
      <c r="CL44" s="116" t="s">
        <v>164</v>
      </c>
      <c r="CR44" s="4">
        <v>49</v>
      </c>
      <c r="CS44" s="1" t="s">
        <v>549</v>
      </c>
      <c r="CT44" s="116" t="s">
        <v>164</v>
      </c>
      <c r="CV44" s="4">
        <v>49</v>
      </c>
      <c r="CW44" s="1" t="s">
        <v>226</v>
      </c>
      <c r="CX44" s="116" t="s">
        <v>164</v>
      </c>
      <c r="DD44" s="1">
        <v>49</v>
      </c>
      <c r="DE44" s="1" t="s">
        <v>550</v>
      </c>
      <c r="DF44" s="116" t="s">
        <v>164</v>
      </c>
      <c r="DP44" s="4">
        <v>49</v>
      </c>
      <c r="DQ44" s="1" t="s">
        <v>272</v>
      </c>
      <c r="DR44" s="119" t="s">
        <v>164</v>
      </c>
      <c r="DT44" s="4">
        <v>49</v>
      </c>
      <c r="DU44" s="1" t="s">
        <v>346</v>
      </c>
      <c r="DV44" s="117" t="s">
        <v>164</v>
      </c>
      <c r="EN44" s="13">
        <v>5</v>
      </c>
      <c r="EO44" s="13" t="s">
        <v>229</v>
      </c>
      <c r="EP44" s="117" t="s">
        <v>164</v>
      </c>
      <c r="EQ44" s="13" t="s">
        <v>230</v>
      </c>
      <c r="ER44" s="117" t="s">
        <v>164</v>
      </c>
      <c r="ET44" s="13">
        <v>5</v>
      </c>
      <c r="EU44" s="13" t="s">
        <v>45</v>
      </c>
      <c r="EV44" s="117" t="s">
        <v>164</v>
      </c>
      <c r="EW44" s="13"/>
      <c r="EX44" s="117" t="s">
        <v>164</v>
      </c>
      <c r="EZ44" s="13">
        <v>5</v>
      </c>
      <c r="FA44" s="13" t="s">
        <v>45</v>
      </c>
      <c r="FB44" s="117" t="s">
        <v>164</v>
      </c>
      <c r="FC44" s="13"/>
      <c r="FD44" s="117" t="s">
        <v>164</v>
      </c>
      <c r="FV44" s="116"/>
      <c r="FZ44" s="8">
        <v>6</v>
      </c>
      <c r="GA44" s="14"/>
      <c r="GB44" s="117" t="s">
        <v>164</v>
      </c>
    </row>
    <row r="45" spans="72:184" x14ac:dyDescent="0.2">
      <c r="CF45" s="8">
        <v>50</v>
      </c>
      <c r="CG45" s="1" t="s">
        <v>461</v>
      </c>
      <c r="CH45" s="116" t="s">
        <v>164</v>
      </c>
      <c r="CJ45" s="14">
        <v>50</v>
      </c>
      <c r="CK45" s="1" t="s">
        <v>197</v>
      </c>
      <c r="CL45" s="116" t="s">
        <v>164</v>
      </c>
      <c r="CR45" s="8">
        <v>50</v>
      </c>
      <c r="CS45" s="1" t="s">
        <v>551</v>
      </c>
      <c r="CT45" s="116" t="s">
        <v>164</v>
      </c>
      <c r="CV45" s="8">
        <v>50</v>
      </c>
      <c r="CW45" s="1" t="s">
        <v>404</v>
      </c>
      <c r="CX45" s="116" t="s">
        <v>164</v>
      </c>
      <c r="DD45" s="1">
        <v>50</v>
      </c>
      <c r="DE45" s="1" t="s">
        <v>552</v>
      </c>
      <c r="DF45" s="116" t="s">
        <v>164</v>
      </c>
      <c r="DP45" s="8">
        <v>50</v>
      </c>
      <c r="DQ45" s="1" t="s">
        <v>346</v>
      </c>
      <c r="DR45" s="117" t="s">
        <v>164</v>
      </c>
      <c r="DT45" s="8">
        <v>50</v>
      </c>
      <c r="DU45" s="1" t="s">
        <v>330</v>
      </c>
      <c r="DV45" s="117" t="s">
        <v>164</v>
      </c>
      <c r="EN45" s="14">
        <v>6</v>
      </c>
      <c r="EO45" s="14" t="s">
        <v>249</v>
      </c>
      <c r="EP45" s="117" t="s">
        <v>164</v>
      </c>
      <c r="EQ45" s="14" t="s">
        <v>250</v>
      </c>
      <c r="ER45" s="117" t="s">
        <v>164</v>
      </c>
      <c r="ET45" s="14">
        <v>6</v>
      </c>
      <c r="EU45" s="14" t="s">
        <v>50</v>
      </c>
      <c r="EV45" s="117" t="s">
        <v>164</v>
      </c>
      <c r="EW45" s="14"/>
      <c r="EX45" s="117" t="s">
        <v>164</v>
      </c>
      <c r="EZ45" s="14">
        <v>6</v>
      </c>
      <c r="FA45" s="14" t="s">
        <v>50</v>
      </c>
      <c r="FB45" s="117" t="s">
        <v>164</v>
      </c>
      <c r="FC45" s="14"/>
      <c r="FD45" s="117" t="s">
        <v>164</v>
      </c>
      <c r="FV45" s="116"/>
      <c r="FZ45" s="4">
        <v>7</v>
      </c>
      <c r="GA45" s="13" t="s">
        <v>36</v>
      </c>
      <c r="GB45" s="119" t="s">
        <v>164</v>
      </c>
    </row>
    <row r="46" spans="72:184" x14ac:dyDescent="0.2">
      <c r="EN46" s="13">
        <v>7</v>
      </c>
      <c r="EO46" s="13" t="s">
        <v>161</v>
      </c>
      <c r="EP46" s="117" t="s">
        <v>164</v>
      </c>
      <c r="EQ46" s="13" t="s">
        <v>370</v>
      </c>
      <c r="ER46" s="117" t="s">
        <v>164</v>
      </c>
      <c r="ET46" s="13">
        <v>7</v>
      </c>
      <c r="EU46" s="13" t="s">
        <v>44</v>
      </c>
      <c r="EV46" s="117" t="s">
        <v>164</v>
      </c>
      <c r="EW46" s="13"/>
      <c r="EX46" s="117" t="s">
        <v>164</v>
      </c>
      <c r="EZ46" s="13">
        <v>7</v>
      </c>
      <c r="FA46" s="13" t="s">
        <v>44</v>
      </c>
      <c r="FB46" s="117" t="s">
        <v>164</v>
      </c>
      <c r="FC46" s="13"/>
      <c r="FD46" s="117" t="s">
        <v>164</v>
      </c>
      <c r="FV46" s="116"/>
      <c r="FZ46" s="8">
        <v>8</v>
      </c>
      <c r="GA46" s="14" t="s">
        <v>41</v>
      </c>
      <c r="GB46" s="117" t="s">
        <v>164</v>
      </c>
    </row>
    <row r="47" spans="72:184" x14ac:dyDescent="0.2">
      <c r="EN47" s="14">
        <v>8</v>
      </c>
      <c r="EO47" s="14" t="s">
        <v>195</v>
      </c>
      <c r="EP47" s="117" t="s">
        <v>164</v>
      </c>
      <c r="EQ47" s="14" t="s">
        <v>293</v>
      </c>
      <c r="ER47" s="117" t="s">
        <v>164</v>
      </c>
      <c r="ET47" s="14">
        <v>8</v>
      </c>
      <c r="EU47" s="14" t="s">
        <v>54</v>
      </c>
      <c r="EV47" s="117" t="s">
        <v>164</v>
      </c>
      <c r="EW47" s="14"/>
      <c r="EX47" s="117" t="s">
        <v>164</v>
      </c>
      <c r="EZ47" s="14">
        <v>8</v>
      </c>
      <c r="FA47" s="14" t="s">
        <v>54</v>
      </c>
      <c r="FB47" s="117" t="s">
        <v>164</v>
      </c>
      <c r="FC47" s="14"/>
      <c r="FD47" s="117" t="s">
        <v>164</v>
      </c>
      <c r="FV47" s="116"/>
      <c r="FZ47" s="4">
        <v>9</v>
      </c>
      <c r="GA47" s="13" t="s">
        <v>29</v>
      </c>
      <c r="GB47" s="119" t="s">
        <v>164</v>
      </c>
    </row>
    <row r="48" spans="72:184" x14ac:dyDescent="0.2">
      <c r="EN48" s="13">
        <v>9</v>
      </c>
      <c r="EO48" s="13" t="s">
        <v>312</v>
      </c>
      <c r="EP48" s="117" t="s">
        <v>164</v>
      </c>
      <c r="EQ48" s="13" t="s">
        <v>313</v>
      </c>
      <c r="ER48" s="117" t="s">
        <v>164</v>
      </c>
      <c r="ET48" s="13">
        <v>9</v>
      </c>
      <c r="EU48" s="13" t="s">
        <v>59</v>
      </c>
      <c r="EV48" s="117" t="s">
        <v>164</v>
      </c>
      <c r="EW48" s="13"/>
      <c r="EX48" s="117" t="s">
        <v>164</v>
      </c>
      <c r="EZ48" s="13">
        <v>9</v>
      </c>
      <c r="FA48" s="13" t="s">
        <v>59</v>
      </c>
      <c r="FB48" s="117" t="s">
        <v>164</v>
      </c>
      <c r="FC48" s="13"/>
      <c r="FD48" s="117" t="s">
        <v>164</v>
      </c>
      <c r="FV48" s="116"/>
      <c r="FZ48" s="8">
        <v>10</v>
      </c>
      <c r="GA48" s="14" t="s">
        <v>553</v>
      </c>
      <c r="GB48" s="117" t="s">
        <v>164</v>
      </c>
    </row>
    <row r="49" spans="144:184" x14ac:dyDescent="0.2">
      <c r="EN49" s="14">
        <v>10</v>
      </c>
      <c r="EO49" s="14" t="s">
        <v>179</v>
      </c>
      <c r="EP49" s="117" t="s">
        <v>164</v>
      </c>
      <c r="EQ49" s="14" t="s">
        <v>331</v>
      </c>
      <c r="ER49" s="117" t="s">
        <v>164</v>
      </c>
      <c r="ET49" s="14">
        <v>10</v>
      </c>
      <c r="EU49" s="14" t="s">
        <v>55</v>
      </c>
      <c r="EV49" s="117" t="s">
        <v>164</v>
      </c>
      <c r="EW49" s="14"/>
      <c r="EX49" s="117" t="s">
        <v>164</v>
      </c>
      <c r="EZ49" s="14">
        <v>10</v>
      </c>
      <c r="FA49" s="14" t="s">
        <v>55</v>
      </c>
      <c r="FB49" s="117" t="s">
        <v>164</v>
      </c>
      <c r="FC49" s="14"/>
      <c r="FD49" s="117" t="s">
        <v>164</v>
      </c>
      <c r="FV49" s="116"/>
      <c r="FZ49" s="4">
        <v>11</v>
      </c>
      <c r="GA49" s="13"/>
      <c r="GB49" s="119" t="s">
        <v>164</v>
      </c>
    </row>
    <row r="50" spans="144:184" x14ac:dyDescent="0.2">
      <c r="EN50" s="13">
        <v>11</v>
      </c>
      <c r="EO50" s="13" t="s">
        <v>263</v>
      </c>
      <c r="EP50" s="117" t="s">
        <v>164</v>
      </c>
      <c r="EQ50" s="13" t="s">
        <v>263</v>
      </c>
      <c r="ER50" s="117" t="s">
        <v>164</v>
      </c>
      <c r="ET50" s="13">
        <v>11</v>
      </c>
      <c r="EU50" s="13" t="s">
        <v>51</v>
      </c>
      <c r="EV50" s="117" t="s">
        <v>164</v>
      </c>
      <c r="EW50" s="13" t="s">
        <v>51</v>
      </c>
      <c r="EX50" s="117" t="s">
        <v>164</v>
      </c>
      <c r="EZ50" s="13">
        <v>11</v>
      </c>
      <c r="FA50" s="13" t="s">
        <v>51</v>
      </c>
      <c r="FB50" s="117" t="s">
        <v>164</v>
      </c>
      <c r="FC50" s="13" t="s">
        <v>51</v>
      </c>
      <c r="FD50" s="117" t="s">
        <v>164</v>
      </c>
      <c r="FV50" s="116"/>
      <c r="FZ50" s="8">
        <v>12</v>
      </c>
      <c r="GA50" s="14"/>
      <c r="GB50" s="117" t="s">
        <v>164</v>
      </c>
    </row>
    <row r="51" spans="144:184" x14ac:dyDescent="0.2">
      <c r="EN51" s="14">
        <v>12</v>
      </c>
      <c r="EO51" s="14" t="s">
        <v>160</v>
      </c>
      <c r="EP51" s="117" t="s">
        <v>164</v>
      </c>
      <c r="EQ51" s="14" t="s">
        <v>160</v>
      </c>
      <c r="ER51" s="117" t="s">
        <v>164</v>
      </c>
      <c r="ET51" s="14">
        <v>12</v>
      </c>
      <c r="EU51" s="14" t="s">
        <v>46</v>
      </c>
      <c r="EV51" s="117" t="s">
        <v>164</v>
      </c>
      <c r="EW51" s="14" t="s">
        <v>46</v>
      </c>
      <c r="EX51" s="117" t="s">
        <v>164</v>
      </c>
      <c r="EZ51" s="14">
        <v>12</v>
      </c>
      <c r="FA51" s="14" t="s">
        <v>46</v>
      </c>
      <c r="FB51" s="117" t="s">
        <v>164</v>
      </c>
      <c r="FC51" s="14" t="s">
        <v>46</v>
      </c>
      <c r="FD51" s="117" t="s">
        <v>164</v>
      </c>
      <c r="FV51" s="116"/>
      <c r="FZ51" s="4">
        <v>13</v>
      </c>
      <c r="GA51" s="13"/>
      <c r="GB51" s="119" t="s">
        <v>164</v>
      </c>
    </row>
    <row r="52" spans="144:184" x14ac:dyDescent="0.2">
      <c r="EN52" s="13">
        <v>13</v>
      </c>
      <c r="EO52" s="13" t="s">
        <v>183</v>
      </c>
      <c r="EP52" s="117" t="s">
        <v>164</v>
      </c>
      <c r="EQ52" s="13"/>
      <c r="ER52" s="117" t="s">
        <v>164</v>
      </c>
      <c r="ET52" s="13">
        <v>13</v>
      </c>
      <c r="EU52" s="13" t="s">
        <v>37</v>
      </c>
      <c r="EV52" s="117" t="s">
        <v>164</v>
      </c>
      <c r="EW52" s="13"/>
      <c r="EX52" s="117" t="s">
        <v>164</v>
      </c>
      <c r="EZ52" s="13">
        <v>13</v>
      </c>
      <c r="FA52" s="13" t="s">
        <v>37</v>
      </c>
      <c r="FB52" s="117" t="s">
        <v>164</v>
      </c>
      <c r="FC52" s="13"/>
      <c r="FD52" s="117" t="s">
        <v>164</v>
      </c>
      <c r="FV52" s="116"/>
      <c r="FZ52" s="8">
        <v>14</v>
      </c>
      <c r="GA52" s="14"/>
      <c r="GB52" s="117" t="s">
        <v>164</v>
      </c>
    </row>
    <row r="53" spans="144:184" x14ac:dyDescent="0.2">
      <c r="EN53" s="14">
        <v>14</v>
      </c>
      <c r="EO53" s="14" t="s">
        <v>215</v>
      </c>
      <c r="EP53" s="117" t="s">
        <v>164</v>
      </c>
      <c r="EQ53" s="14"/>
      <c r="ER53" s="117" t="s">
        <v>164</v>
      </c>
      <c r="ET53" s="14">
        <v>14</v>
      </c>
      <c r="EU53" s="14" t="s">
        <v>43</v>
      </c>
      <c r="EV53" s="117" t="s">
        <v>164</v>
      </c>
      <c r="EW53" s="14"/>
      <c r="EX53" s="117" t="s">
        <v>164</v>
      </c>
      <c r="EZ53" s="14">
        <v>14</v>
      </c>
      <c r="FA53" s="14" t="s">
        <v>43</v>
      </c>
      <c r="FB53" s="117" t="s">
        <v>164</v>
      </c>
      <c r="FC53" s="14"/>
      <c r="FD53" s="117" t="s">
        <v>164</v>
      </c>
      <c r="FV53" s="116"/>
      <c r="FZ53" s="4">
        <v>15</v>
      </c>
      <c r="GA53" s="13"/>
      <c r="GB53" s="119" t="s">
        <v>164</v>
      </c>
    </row>
    <row r="54" spans="144:184" x14ac:dyDescent="0.2">
      <c r="EN54" s="13">
        <v>15</v>
      </c>
      <c r="EO54" s="13" t="s">
        <v>223</v>
      </c>
      <c r="EP54" s="117" t="s">
        <v>164</v>
      </c>
      <c r="EQ54" s="13" t="s">
        <v>262</v>
      </c>
      <c r="ER54" s="117" t="s">
        <v>164</v>
      </c>
      <c r="ET54" s="13">
        <v>15</v>
      </c>
      <c r="EU54" s="13" t="s">
        <v>41</v>
      </c>
      <c r="EV54" s="117" t="s">
        <v>164</v>
      </c>
      <c r="EW54" s="13" t="s">
        <v>36</v>
      </c>
      <c r="EX54" s="117" t="s">
        <v>164</v>
      </c>
      <c r="EZ54" s="13">
        <v>15</v>
      </c>
      <c r="FA54" s="13" t="s">
        <v>41</v>
      </c>
      <c r="FB54" s="117" t="s">
        <v>164</v>
      </c>
      <c r="FC54" s="13" t="s">
        <v>36</v>
      </c>
      <c r="FD54" s="117" t="s">
        <v>164</v>
      </c>
      <c r="FV54" s="116"/>
      <c r="FZ54" s="8">
        <v>16</v>
      </c>
      <c r="GA54" s="14"/>
      <c r="GB54" s="117" t="s">
        <v>164</v>
      </c>
    </row>
    <row r="55" spans="144:184" x14ac:dyDescent="0.2">
      <c r="EN55" s="14">
        <v>16</v>
      </c>
      <c r="EO55" s="14" t="s">
        <v>242</v>
      </c>
      <c r="EP55" s="117" t="s">
        <v>164</v>
      </c>
      <c r="EQ55" s="14" t="s">
        <v>285</v>
      </c>
      <c r="ER55" s="117" t="s">
        <v>164</v>
      </c>
      <c r="ET55" s="14">
        <v>16</v>
      </c>
      <c r="EU55" s="14" t="s">
        <v>52</v>
      </c>
      <c r="EV55" s="117" t="s">
        <v>164</v>
      </c>
      <c r="EW55" s="14" t="s">
        <v>52</v>
      </c>
      <c r="EX55" s="117" t="s">
        <v>164</v>
      </c>
      <c r="EZ55" s="14">
        <v>16</v>
      </c>
      <c r="FA55" s="14" t="s">
        <v>52</v>
      </c>
      <c r="FB55" s="117" t="s">
        <v>164</v>
      </c>
      <c r="FC55" s="14" t="s">
        <v>52</v>
      </c>
      <c r="FD55" s="117" t="s">
        <v>164</v>
      </c>
      <c r="FV55" s="116"/>
      <c r="FZ55" s="4">
        <v>17</v>
      </c>
      <c r="GA55" s="13"/>
      <c r="GB55" s="119" t="s">
        <v>164</v>
      </c>
    </row>
    <row r="56" spans="144:184" x14ac:dyDescent="0.2">
      <c r="EN56" s="13">
        <v>17</v>
      </c>
      <c r="EO56" s="13" t="s">
        <v>194</v>
      </c>
      <c r="EP56" s="117" t="s">
        <v>164</v>
      </c>
      <c r="EQ56" s="13" t="s">
        <v>243</v>
      </c>
      <c r="ER56" s="117" t="s">
        <v>164</v>
      </c>
      <c r="ET56" s="13">
        <v>17</v>
      </c>
      <c r="EU56" s="13"/>
      <c r="EV56" s="117" t="s">
        <v>164</v>
      </c>
      <c r="EW56" s="13"/>
      <c r="EX56" s="117" t="s">
        <v>164</v>
      </c>
      <c r="EZ56" s="13">
        <v>17</v>
      </c>
      <c r="FA56" s="13"/>
      <c r="FB56" s="117" t="s">
        <v>164</v>
      </c>
      <c r="FC56" s="13"/>
      <c r="FD56" s="117" t="s">
        <v>164</v>
      </c>
      <c r="FV56" s="116"/>
      <c r="FZ56" s="8">
        <v>18</v>
      </c>
      <c r="GA56" s="6"/>
      <c r="GB56" s="117" t="s">
        <v>164</v>
      </c>
    </row>
    <row r="57" spans="144:184" x14ac:dyDescent="0.2">
      <c r="EN57" s="6">
        <v>18</v>
      </c>
      <c r="EO57" s="6" t="s">
        <v>284</v>
      </c>
      <c r="EP57" s="121" t="s">
        <v>164</v>
      </c>
      <c r="EQ57" s="6" t="s">
        <v>305</v>
      </c>
      <c r="ER57" s="121" t="s">
        <v>164</v>
      </c>
      <c r="ET57" s="6">
        <v>18</v>
      </c>
      <c r="EU57" s="6" t="s">
        <v>48</v>
      </c>
      <c r="EV57" s="121" t="s">
        <v>164</v>
      </c>
      <c r="EW57" s="6" t="s">
        <v>48</v>
      </c>
      <c r="EX57" s="121" t="s">
        <v>164</v>
      </c>
      <c r="EZ57" s="6">
        <v>18</v>
      </c>
      <c r="FA57" s="6" t="s">
        <v>48</v>
      </c>
      <c r="FB57" s="121" t="s">
        <v>164</v>
      </c>
      <c r="FC57" s="6" t="s">
        <v>48</v>
      </c>
      <c r="FD57" s="121" t="s">
        <v>164</v>
      </c>
    </row>
    <row r="58" spans="144:184" x14ac:dyDescent="0.2">
      <c r="FZ58" s="99" t="s">
        <v>25</v>
      </c>
      <c r="GA58" s="99" t="s">
        <v>433</v>
      </c>
      <c r="GB58" s="99" t="s">
        <v>136</v>
      </c>
    </row>
    <row r="59" spans="144:184" x14ac:dyDescent="0.2">
      <c r="FZ59" s="4">
        <v>3</v>
      </c>
      <c r="GA59" s="13" t="s">
        <v>39</v>
      </c>
      <c r="GB59" s="119" t="s">
        <v>164</v>
      </c>
    </row>
    <row r="60" spans="144:184" x14ac:dyDescent="0.2">
      <c r="FZ60" s="8">
        <v>4</v>
      </c>
      <c r="GA60" s="14" t="s">
        <v>33</v>
      </c>
      <c r="GB60" s="117" t="s">
        <v>164</v>
      </c>
    </row>
    <row r="61" spans="144:184" x14ac:dyDescent="0.2">
      <c r="FZ61" s="4">
        <v>5</v>
      </c>
      <c r="GA61" s="13"/>
      <c r="GB61" s="119" t="s">
        <v>164</v>
      </c>
    </row>
    <row r="62" spans="144:184" x14ac:dyDescent="0.2">
      <c r="FZ62" s="8">
        <v>6</v>
      </c>
      <c r="GA62" s="14"/>
      <c r="GB62" s="117" t="s">
        <v>164</v>
      </c>
    </row>
    <row r="63" spans="144:184" x14ac:dyDescent="0.2">
      <c r="FZ63" s="4">
        <v>7</v>
      </c>
      <c r="GA63" s="13" t="s">
        <v>36</v>
      </c>
      <c r="GB63" s="119" t="s">
        <v>164</v>
      </c>
    </row>
    <row r="64" spans="144:184" x14ac:dyDescent="0.2">
      <c r="FZ64" s="8">
        <v>8</v>
      </c>
      <c r="GA64" s="14" t="s">
        <v>41</v>
      </c>
      <c r="GB64" s="117" t="s">
        <v>164</v>
      </c>
    </row>
    <row r="65" spans="182:184" x14ac:dyDescent="0.2">
      <c r="FZ65" s="4">
        <v>9</v>
      </c>
      <c r="GA65" s="13" t="s">
        <v>29</v>
      </c>
      <c r="GB65" s="119" t="s">
        <v>164</v>
      </c>
    </row>
    <row r="66" spans="182:184" x14ac:dyDescent="0.2">
      <c r="FZ66" s="8">
        <v>10</v>
      </c>
      <c r="GA66" s="14" t="s">
        <v>553</v>
      </c>
      <c r="GB66" s="117" t="s">
        <v>164</v>
      </c>
    </row>
    <row r="67" spans="182:184" x14ac:dyDescent="0.2">
      <c r="FZ67" s="4">
        <v>11</v>
      </c>
      <c r="GA67" s="13"/>
      <c r="GB67" s="119" t="s">
        <v>164</v>
      </c>
    </row>
    <row r="68" spans="182:184" x14ac:dyDescent="0.2">
      <c r="FZ68" s="8">
        <v>12</v>
      </c>
      <c r="GA68" s="14"/>
      <c r="GB68" s="117" t="s">
        <v>164</v>
      </c>
    </row>
    <row r="69" spans="182:184" x14ac:dyDescent="0.2">
      <c r="FZ69" s="4">
        <v>13</v>
      </c>
      <c r="GA69" s="13"/>
      <c r="GB69" s="119" t="s">
        <v>164</v>
      </c>
    </row>
    <row r="70" spans="182:184" x14ac:dyDescent="0.2">
      <c r="FZ70" s="8">
        <v>14</v>
      </c>
      <c r="GA70" s="14"/>
      <c r="GB70" s="117" t="s">
        <v>164</v>
      </c>
    </row>
    <row r="71" spans="182:184" x14ac:dyDescent="0.2">
      <c r="FZ71" s="4">
        <v>15</v>
      </c>
      <c r="GA71" s="13"/>
      <c r="GB71" s="119" t="s">
        <v>164</v>
      </c>
    </row>
    <row r="72" spans="182:184" x14ac:dyDescent="0.2">
      <c r="FZ72" s="8">
        <v>16</v>
      </c>
      <c r="GA72" s="14"/>
      <c r="GB72" s="117" t="s">
        <v>164</v>
      </c>
    </row>
    <row r="73" spans="182:184" x14ac:dyDescent="0.2">
      <c r="FZ73" s="4">
        <v>17</v>
      </c>
      <c r="GA73" s="13"/>
      <c r="GB73" s="119" t="s">
        <v>164</v>
      </c>
    </row>
    <row r="74" spans="182:184" x14ac:dyDescent="0.2">
      <c r="FZ74" s="8">
        <v>18</v>
      </c>
      <c r="GA74" s="6"/>
      <c r="GB74" s="117" t="s">
        <v>164</v>
      </c>
    </row>
  </sheetData>
  <phoneticPr fontId="10" type="noConversion"/>
  <hyperlinks>
    <hyperlink ref="D7" r:id="rId1" xr:uid="{6D41E448-CEAE-4637-A043-75238A5AC90C}"/>
    <hyperlink ref="D2" r:id="rId2" xr:uid="{579E3610-CFFE-48F6-B336-C656080C98F7}"/>
    <hyperlink ref="G9" r:id="rId3" xr:uid="{3614D165-D3C5-4B73-AFB5-3869F3EEA387}"/>
    <hyperlink ref="G12" r:id="rId4" xr:uid="{0D830FB6-320C-4ABE-AC73-92937B961977}"/>
    <hyperlink ref="G4" r:id="rId5" xr:uid="{CF2AE202-6876-4DFF-A7E4-9EB8231B1F01}"/>
    <hyperlink ref="D8" r:id="rId6" xr:uid="{BD40C969-24D0-417B-B0A3-25643DE98FEC}"/>
    <hyperlink ref="D9" r:id="rId7" xr:uid="{4B4B2A22-F8B2-4944-A0A2-AC0CC509D4C0}"/>
    <hyperlink ref="D10" r:id="rId8" xr:uid="{137281FC-0EE6-45E0-8739-4EF30C9F1C71}"/>
    <hyperlink ref="D11" r:id="rId9" xr:uid="{8F52DF2D-B5C9-4469-AAFB-7D3041C8E4FF}"/>
    <hyperlink ref="D12" r:id="rId10" xr:uid="{BCFC077D-2D0B-4E95-B647-846B5A63E988}"/>
    <hyperlink ref="D13" r:id="rId11" xr:uid="{44B6B6D2-7C97-4BAA-94C8-B41674C1203B}"/>
    <hyperlink ref="G11" r:id="rId12" xr:uid="{A640A2C9-A732-465C-8476-5CB3D9844161}"/>
    <hyperlink ref="G10" r:id="rId13" xr:uid="{E915D354-BCAD-46D8-A155-0CE1F69AA597}"/>
    <hyperlink ref="G8" r:id="rId14" display="QT6_Xplained Pro" xr:uid="{0FF5A12C-4013-40C1-B10E-AA4F27283E11}"/>
    <hyperlink ref="G7" r:id="rId15" xr:uid="{C89ED629-5421-4A2A-819C-56CCDC625041}"/>
    <hyperlink ref="G6" r:id="rId16" xr:uid="{20D9E0C9-1926-459C-B8CA-9D699E497F60}"/>
    <hyperlink ref="G5" r:id="rId17" xr:uid="{FADA1EF0-B2B0-4405-BC80-2D2493EE9715}"/>
    <hyperlink ref="D3" r:id="rId18" display="AVR128DA48 " xr:uid="{CC24E874-14E6-4E98-A6B9-703BB73B2D64}"/>
    <hyperlink ref="G13" r:id="rId19" xr:uid="{154B6EC3-2B44-C84A-89AC-F8C0A96F99E1}"/>
    <hyperlink ref="D5" r:id="rId20" xr:uid="{06D4A8EF-3D9D-A144-AA86-7997D7B89AEA}"/>
    <hyperlink ref="D6" r:id="rId21" display="PIC18F57Q84 " xr:uid="{583B175A-D7C7-450D-A41F-DC6B6EF65A4C}"/>
    <hyperlink ref="D14" r:id="rId22" xr:uid="{27755BDB-AA1E-46CF-9A68-8E0767AD12DD}"/>
    <hyperlink ref="D15" r:id="rId23" xr:uid="{F7582F15-59C7-4BCC-9324-E611B96D0891}"/>
    <hyperlink ref="D16" r:id="rId24" xr:uid="{AA4A9FD1-4B3D-48D3-AA99-3C3F5C1AEB9D}"/>
    <hyperlink ref="A3" r:id="rId25" xr:uid="{33CAC413-3F7F-42B9-AC32-ABE598E58120}"/>
    <hyperlink ref="A2" r:id="rId26" xr:uid="{03A1ADD4-53A3-4E4A-91C2-2B83D04BDB4A}"/>
    <hyperlink ref="A4" r:id="rId27" xr:uid="{D1FA5813-5E37-4CD9-B113-7B69AED1CEF7}"/>
    <hyperlink ref="A6" r:id="rId28" xr:uid="{B7949E9B-5369-410F-A52A-9EC252B39653}"/>
    <hyperlink ref="A7" r:id="rId29" xr:uid="{D8451F80-E2F9-4A2D-9F4A-899DE99DC4E7}"/>
    <hyperlink ref="A8" r:id="rId30" xr:uid="{52056A83-FEB6-484C-9C83-AFD96066C009}"/>
    <hyperlink ref="A9" r:id="rId31" xr:uid="{27BA7596-6AB4-4B44-8EFA-B1B25C371C07}"/>
    <hyperlink ref="A10" r:id="rId32" xr:uid="{EC53D0CE-5A44-4007-9B97-A72E4A6561D8}"/>
    <hyperlink ref="A11" r:id="rId33" xr:uid="{60A08975-B403-4B8F-A674-46E8B025D0CF}"/>
    <hyperlink ref="A12" r:id="rId34" xr:uid="{9BA6D7A5-BB9A-43D2-9FBA-399BE3F5B972}"/>
    <hyperlink ref="A13" r:id="rId35" xr:uid="{66BF3A3B-FB58-49F3-B147-93C1F2B2BF10}"/>
    <hyperlink ref="D17" r:id="rId36" xr:uid="{ED6C810F-B240-47D8-894E-EE0DEFA28833}"/>
    <hyperlink ref="D18" r:id="rId37" xr:uid="{F567BA9F-0246-4637-AA07-182AEABC5A80}"/>
    <hyperlink ref="D19" r:id="rId38" xr:uid="{392BD829-E66F-41ED-968A-640B9D19A36D}"/>
    <hyperlink ref="D20" r:id="rId39" xr:uid="{9A577AEF-140D-456A-BBB2-F9073EB96D28}"/>
    <hyperlink ref="D21" r:id="rId40" xr:uid="{D6F769BC-79FE-4528-A66A-10AB7E78F1F8}"/>
    <hyperlink ref="A14" r:id="rId41" xr:uid="{5024401B-2863-4D0F-8473-0F4D387FEB50}"/>
    <hyperlink ref="A15" r:id="rId42" xr:uid="{3926F86E-9BFA-42FA-8CA4-CF2779FD7676}"/>
    <hyperlink ref="A16" r:id="rId43" xr:uid="{0AF858D1-D5C9-488A-904F-9D2AC22A9402}"/>
    <hyperlink ref="A17" r:id="rId44" xr:uid="{D0B20B86-471E-42B4-A0BB-64680FDA3076}"/>
    <hyperlink ref="A18" r:id="rId45" xr:uid="{56FF3187-2412-4A87-A40F-2FEF1F3260B4}"/>
    <hyperlink ref="A19" r:id="rId46" xr:uid="{E254838D-2D5A-43AA-B00A-7C78BB59ADCD}"/>
    <hyperlink ref="A20" r:id="rId47" xr:uid="{93678425-6A0F-454A-941A-EA6599A6048E}"/>
    <hyperlink ref="A21" r:id="rId48" xr:uid="{E6C4127E-045E-4BAF-8C24-86A308BDE5C7}"/>
    <hyperlink ref="A5" r:id="rId49" xr:uid="{C6C9F924-6DA0-47B1-B717-84C4BE68C5FA}"/>
    <hyperlink ref="D22" r:id="rId50" xr:uid="{8DAC4379-0970-4743-9C44-6DE5F5C96877}"/>
    <hyperlink ref="D23" r:id="rId51" display="PIC32CM JH01" xr:uid="{0D19C802-328D-45D5-A37C-D2A6CAB01121}"/>
    <hyperlink ref="D24" r:id="rId52" display="PIC32CM LS00" xr:uid="{54CA3C31-244F-4209-8C5E-B7F9C3B1135A}"/>
  </hyperlinks>
  <pageMargins left="0.7" right="0.7" top="0.75" bottom="0.75" header="0.3" footer="0.3"/>
  <pageSetup orientation="portrait" r:id="rId53"/>
  <drawing r:id="rId54"/>
  <tableParts count="57"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7f5be7-5b68-4c9a-b011-f54f5d8b4cd0">
      <Terms xmlns="http://schemas.microsoft.com/office/infopath/2007/PartnerControls"/>
    </lcf76f155ced4ddcb4097134ff3c332f>
    <TaxCatchAll xmlns="eea69031-0525-4a4a-8b6d-d271171bb1c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y o 3 D W H 4 p H o q k A A A A 9 Q A A A B I A H A B D b 2 5 m a W c v U G F j a 2 F n Z S 5 4 b W w g o h g A K K A U A A A A A A A A A A A A A A A A A A A A A A A A A A A A h Y 9 N D o I w F I S v Q r q n R f y J k k d Z u J X E h G j c N q V C I z w M L Z a 7 u f B I X k G M o u 5 c z n z f Y u Z + v U H S 1 5 V 3 U a 3 R D c Z k Q g P i K Z R N r r G I S W e P / p I k H L Z C n k S h v E F G E / U m j 0 l p 7 T l i z D l H 3 Z Q 2 b c H C I J i w Q 7 r J Z K l q Q T 6 y / i / 7 G o 0 V K B X h s H + N 4 S F d z e l i N k w C N n a Q a v z y c G B P + l P C u q t s 1 y q u 0 N 9 l w M Y I 7 H 2 B P w B Q S w M E F A A C A A g A y o 3 D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q N w 1 g o i k e 4 D g A A A B E A A A A T A B w A R m 9 y b X V s Y X M v U 2 V j d G l v b j E u b S C i G A A o o B Q A A A A A A A A A A A A A A A A A A A A A A A A A A A A r T k 0 u y c z P U w i G 0 I b W A F B L A Q I t A B Q A A g A I A M q N w 1 h + K R 6 K p A A A A P U A A A A S A A A A A A A A A A A A A A A A A A A A A A B D b 2 5 m a W c v U G F j a 2 F n Z S 5 4 b W x Q S w E C L Q A U A A I A C A D K j c N Y D 8 r p q 6 Q A A A D p A A A A E w A A A A A A A A A A A A A A A A D w A A A A W 0 N v b n R l b n R f V H l w Z X N d L n h t b F B L A Q I t A B Q A A g A I A M q N w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D T X b c N O Q A S 6 K v b W E X v N l l A A A A A A I A A A A A A A N m A A D A A A A A E A A A A P B x R G B Q I s V p G s H o 9 J l I P + k A A A A A B I A A A K A A A A A Q A A A A b t + 8 B W v D X A h / w A 2 K L H G o X 1 A A A A A s J Y e J N D U h U B a E p 1 Y y V w p y p m 9 K / D m s 2 7 w 8 L / e g Z 6 s s d 9 n Z k C H T i + 4 T K Y 6 + 2 F K x 1 r 7 J R E l k n y o J a C c g x / l / 1 R N T F / g 4 e X i g z P p R m 4 y b / v + 7 n x Q A A A A L G R 2 k A N c l X / a w o N b m W Z L l h G k K O w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D5C0867F290C47BF2D4A420CD78B77" ma:contentTypeVersion="18" ma:contentTypeDescription="Create a new document." ma:contentTypeScope="" ma:versionID="8f4eb31a302555627fa510d6c0fdc1bc">
  <xsd:schema xmlns:xsd="http://www.w3.org/2001/XMLSchema" xmlns:xs="http://www.w3.org/2001/XMLSchema" xmlns:p="http://schemas.microsoft.com/office/2006/metadata/properties" xmlns:ns2="447f5be7-5b68-4c9a-b011-f54f5d8b4cd0" xmlns:ns3="eea69031-0525-4a4a-8b6d-d271171bb1cc" targetNamespace="http://schemas.microsoft.com/office/2006/metadata/properties" ma:root="true" ma:fieldsID="3de1421ab69537821717ec098dfd6581" ns2:_="" ns3:_="">
    <xsd:import namespace="447f5be7-5b68-4c9a-b011-f54f5d8b4cd0"/>
    <xsd:import namespace="eea69031-0525-4a4a-8b6d-d271171bb1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f5be7-5b68-4c9a-b011-f54f5d8b4c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05317c1-dc7b-42fe-8bc5-04171b90da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69031-0525-4a4a-8b6d-d271171bb1c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1bc9e5f-fd81-439f-9da0-497bfba5fe95}" ma:internalName="TaxCatchAll" ma:showField="CatchAllData" ma:web="eea69031-0525-4a4a-8b6d-d271171bb1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146E95-2AC7-46F1-9095-995458F2F6D7}">
  <ds:schemaRefs>
    <ds:schemaRef ds:uri="http://schemas.microsoft.com/office/2006/documentManagement/types"/>
    <ds:schemaRef ds:uri="http://www.w3.org/XML/1998/namespace"/>
    <ds:schemaRef ds:uri="http://purl.org/dc/terms/"/>
    <ds:schemaRef ds:uri="447f5be7-5b68-4c9a-b011-f54f5d8b4cd0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ea69031-0525-4a4a-8b6d-d271171bb1cc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C59261-EE33-453C-BA69-6E2C590568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E86198-07BB-4FB4-AD34-40C8E134AA2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AB21DAE-81EC-4D81-9EFA-2E9201AC55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7f5be7-5b68-4c9a-b011-f54f5d8b4cd0"/>
    <ds:schemaRef ds:uri="eea69031-0525-4a4a-8b6d-d271171bb1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Curiosity Nano Touch Adapter</vt:lpstr>
      <vt:lpstr>Xplained OR Curiosity Pro</vt:lpstr>
      <vt:lpstr>Data</vt:lpstr>
      <vt:lpstr>connected_to_EDBG</vt:lpstr>
      <vt:lpstr>Notes_EXT1</vt:lpstr>
      <vt:lpstr>P</vt:lpstr>
      <vt:lpstr>Pin_has_pull_up_and_connected_to_EDBG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Flor - C17884</dc:creator>
  <cp:keywords/>
  <dc:description/>
  <cp:lastModifiedBy>Andreas Guete - C91465</cp:lastModifiedBy>
  <cp:revision/>
  <dcterms:created xsi:type="dcterms:W3CDTF">2021-04-09T02:33:46Z</dcterms:created>
  <dcterms:modified xsi:type="dcterms:W3CDTF">2024-09-16T18:10:43Z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0x01010095D5C0867F290C47BF2D4A420CD78B77</vt:lpwstr>
  </property>
  <property fmtid="{D5CDD505-2E9C-101B-9397-08002B2CF9AE}" pid="3" name="MediaServiceImageTags">
    <vt:lpwstr/>
  </property>
</Properties>
</file>